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300" windowWidth="15360" windowHeight="6825" tabRatio="877" firstSheet="18" activeTab="25"/>
  </bookViews>
  <sheets>
    <sheet name="BS_R" sheetId="3" r:id="rId1"/>
    <sheet name="PL_R" sheetId="4" r:id="rId2"/>
    <sheet name="SOCE" sheetId="157" r:id="rId3"/>
    <sheet name="CFS" sheetId="190" r:id="rId4"/>
    <sheet name="1-2 Accounting Policies" sheetId="230" r:id="rId5"/>
    <sheet name="3" sheetId="71" r:id="rId6"/>
    <sheet name="9 BS - FA " sheetId="218" r:id="rId7"/>
    <sheet name="3. EDC" sheetId="227" r:id="rId8"/>
    <sheet name="4" sheetId="73" r:id="rId9"/>
    <sheet name="5" sheetId="93" r:id="rId10"/>
    <sheet name="6-8" sheetId="129" r:id="rId11"/>
    <sheet name="9" sheetId="94" r:id="rId12"/>
    <sheet name="10-11" sheetId="98" r:id="rId13"/>
    <sheet name="12" sheetId="95" r:id="rId14"/>
    <sheet name="13" sheetId="99" r:id="rId15"/>
    <sheet name="14-15" sheetId="135" r:id="rId16"/>
    <sheet name="16" sheetId="139" r:id="rId17"/>
    <sheet name="17-19" sheetId="140" r:id="rId18"/>
    <sheet name="20-21" sheetId="36" r:id="rId19"/>
    <sheet name="22-25" sheetId="142" r:id="rId20"/>
    <sheet name="26" sheetId="41" r:id="rId21"/>
    <sheet name="27. EPS " sheetId="171" r:id="rId22"/>
    <sheet name="28. RPT" sheetId="231" r:id="rId23"/>
    <sheet name="29. Com &amp; Cont Liab" sheetId="232" r:id="rId24"/>
    <sheet name="30. Gratuity" sheetId="240" r:id="rId25"/>
    <sheet name="31-32 1st INDAS Recon" sheetId="235" r:id="rId26"/>
    <sheet name="33. Cap Mgnt" sheetId="236" r:id="rId27"/>
    <sheet name="34. Basis, Fair Value" sheetId="237" r:id="rId28"/>
    <sheet name="35. Delays &amp; Defaults" sheetId="239" r:id="rId29"/>
    <sheet name="36-37. Others" sheetId="238" r:id="rId30"/>
  </sheets>
  <externalReferences>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s>
  <definedNames>
    <definedName name="_____xlfn.BAHTTEXT" hidden="1">#NAME?</definedName>
    <definedName name="____xlfn.BAHTTEXT" hidden="1">#NAME?</definedName>
    <definedName name="___INDEX_SHEET___ASAP_Utilities">#REF!</definedName>
    <definedName name="___xlfn.BAHTTEXT" hidden="1">#NAME?</definedName>
    <definedName name="__FDS_HYPERLINK_TOGGLE_STATE__" hidden="1">"ON"</definedName>
    <definedName name="__xlfn.BAHTTEXT" hidden="1">#NAME?</definedName>
    <definedName name="_xlnm._FilterDatabase" localSheetId="5" hidden="1">'3'!$A$38:$K$71</definedName>
    <definedName name="_xlnm._FilterDatabase" localSheetId="8" hidden="1">'4'!$B$79:$E$106</definedName>
    <definedName name="_Key1" hidden="1">#REF!</definedName>
    <definedName name="_Key2" hidden="1">#REF!</definedName>
    <definedName name="_Order1" hidden="1">255</definedName>
    <definedName name="_Order2" hidden="1">255</definedName>
    <definedName name="_Sort" hidden="1">#REF!</definedName>
    <definedName name="A" hidden="1">{"'Sch B'!$B$15:$L$17"}</definedName>
    <definedName name="AAA">#REF!</definedName>
    <definedName name="abc" hidden="1">[1]!Header1-1 &amp; "." &amp; MAX(1,COUNTA(INDEX(#REF!,MATCH([1]!Header1-1,#REF!,FALSE)):#REF!))</definedName>
    <definedName name="AprCADAvg">#REF!</definedName>
    <definedName name="AprCADCL">#REF!</definedName>
    <definedName name="AprEURAvg">'[2]Currency Rates'!$E$3</definedName>
    <definedName name="AprEURCL">#REF!</definedName>
    <definedName name="AprGBPAvg">'[2]Currency Rates'!$G$3</definedName>
    <definedName name="AprGBPCL">#REF!</definedName>
    <definedName name="AprJPYAvg">'[2]Currency Rates'!$I$3</definedName>
    <definedName name="AprJPYCL">#REF!</definedName>
    <definedName name="AprUSDAvg">'[2]Currency Rates'!$C$3</definedName>
    <definedName name="AprUSDCL">#REF!</definedName>
    <definedName name="ARA_Threshold">[3]Lead!$O$2</definedName>
    <definedName name="ARP_Threshold">[3]Lead!$N$2</definedName>
    <definedName name="AS" hidden="1">{"'Sch B'!$B$15:$L$17"}</definedName>
    <definedName name="AS2DocOpenMode" hidden="1">"AS2DocumentEdit"</definedName>
    <definedName name="AS2HasNoAutoHeaderFooter" hidden="1">" "</definedName>
    <definedName name="AS2ReportLS" hidden="1">1</definedName>
    <definedName name="AS2SyncStepLS" hidden="1">0</definedName>
    <definedName name="AS2TickmarkLS" hidden="1">#REF!</definedName>
    <definedName name="AS2VersionLS" hidden="1">300</definedName>
    <definedName name="asdf" hidden="1">[1]!Header1-1 &amp; "." &amp; MAX(1,COUNTA(INDEX(#REF!,MATCH([1]!Header1-1,#REF!,FALSE)):#REF!))</definedName>
    <definedName name="AugCADAVG">#REF!</definedName>
    <definedName name="AugCADCL">#REF!</definedName>
    <definedName name="AugEURAVG">'[2]Currency Rates'!$E$7</definedName>
    <definedName name="AugEURCL">#REF!</definedName>
    <definedName name="AugGBPAVG">'[2]Currency Rates'!$G$7</definedName>
    <definedName name="AugGBPCL">#REF!</definedName>
    <definedName name="AugJPYAVG">'[2]Currency Rates'!$I$7</definedName>
    <definedName name="AugJPYCL">#REF!</definedName>
    <definedName name="AugUSDavg">'[2]Currency Rates'!$C$7</definedName>
    <definedName name="AugUSDCL">#REF!</definedName>
    <definedName name="B" hidden="1">{"'Sch B'!$B$15:$L$17"}</definedName>
    <definedName name="BG_Del" hidden="1">15</definedName>
    <definedName name="BG_Ins" hidden="1">4</definedName>
    <definedName name="BG_Mod" hidden="1">6</definedName>
    <definedName name="BSGROUP" hidden="1">{"'Sch B'!$B$15:$L$17"}</definedName>
    <definedName name="BSSCH" hidden="1">{"'Sch B'!$B$15:$L$17"}</definedName>
    <definedName name="budVsAct">'[4]June 2000'!$N$16:$AB$49</definedName>
    <definedName name="_xlnm.Criteria" localSheetId="12">#REF!</definedName>
    <definedName name="_xlnm.Criteria" localSheetId="13">#REF!</definedName>
    <definedName name="_xlnm.Criteria" localSheetId="14">#REF!</definedName>
    <definedName name="_xlnm.Criteria" localSheetId="19">#REF!</definedName>
    <definedName name="_xlnm.Criteria" localSheetId="9">#REF!</definedName>
    <definedName name="_xlnm.Criteria" localSheetId="11">#REF!</definedName>
    <definedName name="_xlnm.Criteria" localSheetId="2">#REF!</definedName>
    <definedName name="_xlnm.Criteria">#REF!</definedName>
    <definedName name="CurrentMonth">'[2]Currency Rates'!$C$17</definedName>
    <definedName name="_xlnm.Database" localSheetId="12">#REF!</definedName>
    <definedName name="_xlnm.Database" localSheetId="13">#REF!</definedName>
    <definedName name="_xlnm.Database" localSheetId="14">#REF!</definedName>
    <definedName name="_xlnm.Database" localSheetId="19">#REF!</definedName>
    <definedName name="_xlnm.Database" localSheetId="9">#REF!</definedName>
    <definedName name="_xlnm.Database" localSheetId="11">#REF!</definedName>
    <definedName name="_xlnm.Database" localSheetId="2">#REF!</definedName>
    <definedName name="_xlnm.Database">#REF!</definedName>
    <definedName name="DecAUDCL">'[2]Currency Rates'!$L$11</definedName>
    <definedName name="DecCADAVG">#REF!</definedName>
    <definedName name="DecCADCL">#REF!</definedName>
    <definedName name="DecEURAVG">'[2]Currency Rates'!$E$11</definedName>
    <definedName name="DecEURCL">#REF!</definedName>
    <definedName name="DecGBPAVG">'[2]Currency Rates'!$G$11</definedName>
    <definedName name="DecGBPCL">'[5]Currency Rates'!$F$11</definedName>
    <definedName name="DecJPYAVG">'[2]Currency Rates'!$I$11</definedName>
    <definedName name="DecJPYCL">'[2]Currency Rates'!$H$11</definedName>
    <definedName name="DecUSDAVG">'[2]Currency Rates'!$C$11</definedName>
    <definedName name="DecUSDCL">#REF!</definedName>
    <definedName name="def" hidden="1">[1]!Header1-1 &amp; "." &amp; MAX(1,COUNTA(INDEX(#REF!,MATCH([1]!Header1-1,#REF!,FALSE)):#REF!))</definedName>
    <definedName name="EV__CVPARAMS__" hidden="1">"CAPEX Schedule!$D$15:$E$36;"</definedName>
    <definedName name="EV__EXPOPTIONS__" hidden="1">0</definedName>
    <definedName name="EV__LASTREFTIME__" hidden="1">38797.4319212963</definedName>
    <definedName name="EV__MAXEXPCOLS__" hidden="1">100</definedName>
    <definedName name="EV__MAXEXPROWS__" hidden="1">1000</definedName>
    <definedName name="EV__MEMORYCVW__" hidden="1">0</definedName>
    <definedName name="EV__WBEVMODE__" hidden="1">1</definedName>
    <definedName name="EV__WBREFOPTIONS__" hidden="1">0</definedName>
    <definedName name="EV__WBVERSION__" hidden="1">0</definedName>
    <definedName name="EV__WSINFO__" hidden="1">"NOPARKING"</definedName>
    <definedName name="_xlnm.Extract" localSheetId="12">#REF!</definedName>
    <definedName name="_xlnm.Extract" localSheetId="13">#REF!</definedName>
    <definedName name="_xlnm.Extract" localSheetId="14">#REF!</definedName>
    <definedName name="_xlnm.Extract" localSheetId="19">#REF!</definedName>
    <definedName name="_xlnm.Extract" localSheetId="9">#REF!</definedName>
    <definedName name="_xlnm.Extract" localSheetId="11">#REF!</definedName>
    <definedName name="_xlnm.Extract" localSheetId="2">#REF!</definedName>
    <definedName name="_xlnm.Extract">#REF!</definedName>
    <definedName name="FebCADAVG">#REF!</definedName>
    <definedName name="FebCADCL">#REF!</definedName>
    <definedName name="FebEURAVG">'[2]Currency Rates'!$E$13</definedName>
    <definedName name="FebEURCL">#REF!</definedName>
    <definedName name="FebGBPAVG">'[2]Currency Rates'!$G$13</definedName>
    <definedName name="FEBGBPCL">#REF!</definedName>
    <definedName name="FebJPYAVG">'[2]Currency Rates'!$I$13</definedName>
    <definedName name="FebJPYCL">#REF!</definedName>
    <definedName name="FebUSDAVG">'[2]Currency Rates'!$C$13</definedName>
    <definedName name="FebUSDCL">'[5]Currency Rates'!$B$13</definedName>
    <definedName name="graph1">'[4]June 2000'!$A$17:$L$60</definedName>
    <definedName name="graph2">'[4]June 2000'!$N$17:$AB$59</definedName>
    <definedName name="groupings" hidden="1">{"'Sch B'!$B$15:$L$17"}</definedName>
    <definedName name="Groupings1" hidden="1">{"'Sch B'!$B$15:$L$17"}</definedName>
    <definedName name="Header2" hidden="1">[1]!Header1-1 &amp; "." &amp; MAX(1,COUNTA(INDEX(#REF!,MATCH([1]!Header1-1,#REF!,FALSE)):#REF!))</definedName>
    <definedName name="Header2_ALT" hidden="1">[1]!Header1-1 &amp; "." &amp; MAX(1,COUNTA(INDEX(#REF!,MATCH([1]!Header1-1,#REF!,FALSE)):#REF!))</definedName>
    <definedName name="Header3" hidden="1">[1]!Header1-1 &amp; "." &amp; MAX(1,COUNTA(INDEX(#REF!,MATCH([1]!Header1-1,#REF!,FALSE)):#REF!))</definedName>
    <definedName name="HTML_CodePage" hidden="1">1252</definedName>
    <definedName name="HTML_Control" hidden="1">{"'Sch B'!$B$15:$L$17"}</definedName>
    <definedName name="HTML_Description" hidden="1">""</definedName>
    <definedName name="HTML_Email" hidden="1">""</definedName>
    <definedName name="HTML_Header" hidden="1">"Sch B"</definedName>
    <definedName name="HTML_LastUpdate" hidden="1">"8/2/00"</definedName>
    <definedName name="HTML_LineAfter" hidden="1">FALSE</definedName>
    <definedName name="HTML_LineBefore" hidden="1">FALSE</definedName>
    <definedName name="HTML_Name" hidden="1">"praveen"</definedName>
    <definedName name="HTML_OBDlg2" hidden="1">TRUE</definedName>
    <definedName name="HTML_OBDlg4" hidden="1">TRUE</definedName>
    <definedName name="HTML_OS" hidden="1">0</definedName>
    <definedName name="HTML_PathFile" hidden="1">"C:\Varma &amp; Varma\Statutory Audit 31.03.2000\MyHTML.htm"</definedName>
    <definedName name="HTML_Title" hidden="1">"Statutory Audit for the Year ended 31"</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L_DATE_SCHEDULE" hidden="1">"c2481"</definedName>
    <definedName name="IQ_CALL_FEATURE" hidden="1">"c2197"</definedName>
    <definedName name="IQ_CALL_PRICE_SCHEDULE" hidden="1">"c2482"</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39217.6577430556</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JanCADAvg">#REF!</definedName>
    <definedName name="JanCADCL">#REF!</definedName>
    <definedName name="JanEURAvg">'[2]Currency Rates'!$E$12</definedName>
    <definedName name="JanEURCL">#REF!</definedName>
    <definedName name="JanGBPAvg">'[2]Currency Rates'!$G$12</definedName>
    <definedName name="JanGBPCL">#REF!</definedName>
    <definedName name="JanJPYAvg">'[2]Currency Rates'!$I$12</definedName>
    <definedName name="JanJPYCL">#REF!</definedName>
    <definedName name="JanUSDAvg">'[2]Currency Rates'!$C$12</definedName>
    <definedName name="JanUSDCL">#REF!</definedName>
    <definedName name="JulCADAVG">#REF!</definedName>
    <definedName name="JulCADCL">#REF!</definedName>
    <definedName name="JulEURAVG">'[2]Currency Rates'!$E$6</definedName>
    <definedName name="JulEURCL">#REF!</definedName>
    <definedName name="JulGBPAVG">'[2]Currency Rates'!$G$6</definedName>
    <definedName name="JulGBPCL">#REF!</definedName>
    <definedName name="JulJPYAVG">'[2]Currency Rates'!$I$6</definedName>
    <definedName name="JulJPYCL">#REF!</definedName>
    <definedName name="JulUSDAVG">'[2]Currency Rates'!$C$6</definedName>
    <definedName name="JulUSDCL">#REF!</definedName>
    <definedName name="JunCADAVG">#REF!</definedName>
    <definedName name="JunCADCL">#REF!</definedName>
    <definedName name="JunEURAVG">'[2]Currency Rates'!$E$5</definedName>
    <definedName name="JunEURCL">#REF!</definedName>
    <definedName name="JunGBPAVG">'[2]Currency Rates'!$G$5</definedName>
    <definedName name="JunGBPCL">#REF!</definedName>
    <definedName name="JunJPYAVG">'[2]Currency Rates'!$I$5</definedName>
    <definedName name="JunJPYCL">#REF!</definedName>
    <definedName name="JunUSDAVG">'[2]Currency Rates'!$C$5</definedName>
    <definedName name="JunUSDCL">#REF!</definedName>
    <definedName name="K2__EVCOMOPTS__" hidden="1">10</definedName>
    <definedName name="K2_WBEVMODE" hidden="1">0</definedName>
    <definedName name="L_Adjust">[3]Links!$H$1:$H$65536</definedName>
    <definedName name="L_AJE_Tot">[3]Links!$G$1:$G$65536</definedName>
    <definedName name="L_CY_Beg">[3]Links!$F$1:$F$65536</definedName>
    <definedName name="L_CY_End">[3]Links!$J$1:$J$65536</definedName>
    <definedName name="L_PY_End">[3]Links!$K$1:$K$65536</definedName>
    <definedName name="L_RJE_Tot">[3]Links!$I$1:$I$65536</definedName>
    <definedName name="MarAUDCL">'[2]Currency Rates'!$L$14</definedName>
    <definedName name="MarCADAVG">#REF!</definedName>
    <definedName name="MarCADCL">#REF!</definedName>
    <definedName name="MarEURAVG">'[2]Currency Rates'!$E$14</definedName>
    <definedName name="MarEURCL">'[2]Currency Rates'!$D$14</definedName>
    <definedName name="MarGBPAVG">'[2]Currency Rates'!$G$14</definedName>
    <definedName name="MarGBPCL">'[2]Currency Rates'!$F$14</definedName>
    <definedName name="MarJPYAVG">'[2]Currency Rates'!$I$14</definedName>
    <definedName name="MarJPYCL">'[2]Currency Rates'!$H$14</definedName>
    <definedName name="MarSGDCL">'[2]Currency Rates'!$Y$14</definedName>
    <definedName name="MarUSDAVG">'[2]Currency Rates'!$C$14</definedName>
    <definedName name="MarUSDCL">'[2]Currency Rates'!$B$14</definedName>
    <definedName name="MayCADAvg">#REF!</definedName>
    <definedName name="MayCADCL">#REF!</definedName>
    <definedName name="MayEURAVg">'[2]Currency Rates'!$E$4</definedName>
    <definedName name="MayEURCL">#REF!</definedName>
    <definedName name="MayGBPAvg">'[2]Currency Rates'!$G$4</definedName>
    <definedName name="MayGBPCL">#REF!</definedName>
    <definedName name="MayJPYAvg">'[2]Currency Rates'!$I$4</definedName>
    <definedName name="MayJPYCL">#REF!</definedName>
    <definedName name="MayUSDAvg">'[2]Currency Rates'!$C$4</definedName>
    <definedName name="MayUSDCL">#REF!</definedName>
    <definedName name="monthinr">'[6]P&amp;L February'!$B$96:$Q$155</definedName>
    <definedName name="monthusd">'[6]P&amp;L February'!$B$2:$Q$67</definedName>
    <definedName name="nov">#REF!</definedName>
    <definedName name="NovCADAvg">#REF!</definedName>
    <definedName name="NovCADCL">#REF!</definedName>
    <definedName name="NovEURAvg">'[2]Currency Rates'!$E$10</definedName>
    <definedName name="NovEURCL">#REF!</definedName>
    <definedName name="NovGBPAvg">'[2]Currency Rates'!$G$10</definedName>
    <definedName name="NovGBPCL">#REF!</definedName>
    <definedName name="NovJPYAvg">'[2]Currency Rates'!$I$10</definedName>
    <definedName name="NovJPYCL">#REF!</definedName>
    <definedName name="NovUSDAvg">'[2]Currency Rates'!$C$10</definedName>
    <definedName name="NovUSDCL">#REF!</definedName>
    <definedName name="OctCADAvg">#REF!</definedName>
    <definedName name="OctCADCL">#REF!</definedName>
    <definedName name="OctEURAvg">'[2]Currency Rates'!$E$9</definedName>
    <definedName name="OctEURCL">#REF!</definedName>
    <definedName name="OctGBPAvg">'[2]Currency Rates'!$G$9</definedName>
    <definedName name="OctGBPCL">#REF!</definedName>
    <definedName name="OctJPYAvg">'[2]Currency Rates'!$I$9</definedName>
    <definedName name="OctJPYCL">#REF!</definedName>
    <definedName name="OctUDSCL">#REF!</definedName>
    <definedName name="OctUSDAvg">'[2]Currency Rates'!$C$9</definedName>
    <definedName name="PL" hidden="1">{"'Sch B'!$B$15:$L$17"}</definedName>
    <definedName name="PLSCH" hidden="1">{"'Sch B'!$B$15:$L$17"}</definedName>
    <definedName name="_xlnm.Print_Area" localSheetId="12">'10-11'!$A$1:$E$66</definedName>
    <definedName name="_xlnm.Print_Area" localSheetId="13">'12'!$A$1:$H$32</definedName>
    <definedName name="_xlnm.Print_Area" localSheetId="4">'1-2 Accounting Policies'!$A$1:$G$177</definedName>
    <definedName name="_xlnm.Print_Area" localSheetId="14">'13'!$A$1:$E$102</definedName>
    <definedName name="_xlnm.Print_Area" localSheetId="15">'14-15'!$A$1:$E$80</definedName>
    <definedName name="_xlnm.Print_Area" localSheetId="16">'16'!$A$1:$E$57</definedName>
    <definedName name="_xlnm.Print_Area" localSheetId="17">'17-19'!$A$2:$E$60</definedName>
    <definedName name="_xlnm.Print_Area" localSheetId="18">'20-21'!$A$1:$D$42</definedName>
    <definedName name="_xlnm.Print_Area" localSheetId="19">'22-25'!$B$1:$F$52</definedName>
    <definedName name="_xlnm.Print_Area" localSheetId="20">'26'!$B$2:$D$110</definedName>
    <definedName name="_xlnm.Print_Area" localSheetId="21">'27. EPS '!$A$1:$D$21</definedName>
    <definedName name="_xlnm.Print_Area" localSheetId="5">'3'!$A$2:$J$71</definedName>
    <definedName name="_xlnm.Print_Area" localSheetId="7">'3. EDC'!$A$1:$G$58</definedName>
    <definedName name="_xlnm.Print_Area" localSheetId="24">'30. Gratuity'!$A$1:$G$100</definedName>
    <definedName name="_xlnm.Print_Area" localSheetId="25">'31-32 1st INDAS Recon'!$A$1:$I$174</definedName>
    <definedName name="_xlnm.Print_Area" localSheetId="27">'34. Basis, Fair Value'!$A$1:$I$216</definedName>
    <definedName name="_xlnm.Print_Area" localSheetId="28">'35. Delays &amp; Defaults'!$B$1:$E$29</definedName>
    <definedName name="_xlnm.Print_Area" localSheetId="29">'36-37. Others'!$A$1:$G$35</definedName>
    <definedName name="_xlnm.Print_Area" localSheetId="8">'4'!$A$1:$E$167</definedName>
    <definedName name="_xlnm.Print_Area" localSheetId="9">'5'!$A$1:$H$62</definedName>
    <definedName name="_xlnm.Print_Area" localSheetId="10">'6-8'!$A$1:$E$84</definedName>
    <definedName name="_xlnm.Print_Area" localSheetId="11">'9'!$A$1:$E$19</definedName>
    <definedName name="_xlnm.Print_Area" localSheetId="6">'9 BS - FA '!$A$1:$L$63</definedName>
    <definedName name="_xlnm.Print_Area" localSheetId="0">BS_R!$B$2:$F$100</definedName>
    <definedName name="_xlnm.Print_Area" localSheetId="3">CFS!$B$1:$F$113</definedName>
    <definedName name="_xlnm.Print_Area" localSheetId="1">PL_R!$A$1:$F$96</definedName>
    <definedName name="_xlnm.Print_Area" localSheetId="2">SOCE!$A$2:$F$74</definedName>
    <definedName name="_xlnm.Print_Area">#REF!</definedName>
    <definedName name="_xlnm.Print_Titles">#REF!</definedName>
    <definedName name="PY">[7]Sheet1!$A$3</definedName>
    <definedName name="Q1Vsmonths">'[4]June 2000'!$A$17:$L$53</definedName>
    <definedName name="QUNAPRIL" hidden="1">[1]!Header1-1 &amp; "." &amp; MAX(1,COUNTA(INDEX(#REF!,MATCH([1]!Header1-1,#REF!,FALSE)):#REF!))</definedName>
    <definedName name="review" hidden="1">{"'Sch B'!$B$15:$L$17"}</definedName>
    <definedName name="S_Adjust_Data">[3]Lead!$I$1:$I$2168</definedName>
    <definedName name="S_AJE_Tot_Data">[3]Lead!$H$1:$H$2168</definedName>
    <definedName name="S_CY_Beg_Data">[3]Lead!$F$1:$F$2168</definedName>
    <definedName name="S_CY_End_Data">[3]Lead!$K$1:$K$2168</definedName>
    <definedName name="S_PY_End_Data">[3]Lead!$M$1:$M$2168</definedName>
    <definedName name="S_RJE_Tot_Data">[3]Lead!$J$1:$J$2168</definedName>
    <definedName name="SAPsysID" hidden="1">"708C5W7SBKP804JT78WJ0JNKI"</definedName>
    <definedName name="SAPwbID" hidden="1">"ARS"</definedName>
    <definedName name="sdf">[8]Lead!$O$2</definedName>
    <definedName name="sds">[8]Lead!$O$2</definedName>
    <definedName name="SepCADAVG">#REF!</definedName>
    <definedName name="SepCADCL">#REF!</definedName>
    <definedName name="SepEURAVG">'[2]Currency Rates'!$E$8</definedName>
    <definedName name="SepEURCL">#REF!</definedName>
    <definedName name="SepGBPAVG">'[2]Currency Rates'!$G$8</definedName>
    <definedName name="SepGBPCL">#REF!</definedName>
    <definedName name="SepJPYAVG">'[2]Currency Rates'!$I$8</definedName>
    <definedName name="SepJPYCL">#REF!</definedName>
    <definedName name="SepUSDAVG">'[2]Currency Rates'!$C$8</definedName>
    <definedName name="SepUSDCL">#REF!</definedName>
    <definedName name="TextRefCopy1">#REF!</definedName>
    <definedName name="TextRefCopy2">[9]P3!#REF!</definedName>
    <definedName name="TextRefCopy5">[9]P5!$D$38</definedName>
    <definedName name="TextRefCopyRangeCount" hidden="1">14</definedName>
    <definedName name="unit8" hidden="1">[1]!Header1-1 &amp; "." &amp; MAX(1,COUNTA(INDEX(#REF!,MATCH([1]!Header1-1,#REF!,FALSE)):#REF!))</definedName>
    <definedName name="unuj" hidden="1">#REF!</definedName>
    <definedName name="XREF_COLUMN_1" hidden="1">[9]P3!#REF!</definedName>
    <definedName name="XREF_COLUMN_10" hidden="1">#REF!</definedName>
    <definedName name="XREF_COLUMN_2" hidden="1">[9]P1!#REF!</definedName>
    <definedName name="XREF_COLUMN_3" hidden="1">[9]P5!#REF!</definedName>
    <definedName name="XREF_COLUMN_4" hidden="1">#REF!</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ActiveRow" hidden="1">#REF!</definedName>
    <definedName name="XRefColumnsCount" hidden="1">10</definedName>
    <definedName name="XRefCopy1" hidden="1">#REF!</definedName>
    <definedName name="XRefCopy10" hidden="1">[9]P5!#REF!</definedName>
    <definedName name="XRefCopy106Row" hidden="1">[10]XREF!#REF!</definedName>
    <definedName name="XRefCopy10Row" hidden="1">#REF!</definedName>
    <definedName name="XRefCopy11" hidden="1">[9]P3!#REF!</definedName>
    <definedName name="XRefCopy11Row" hidden="1">#REF!</definedName>
    <definedName name="XRefCopy12" hidden="1">[9]P3!#REF!</definedName>
    <definedName name="XRefCopy12Row" hidden="1">[11]XREF!#REF!</definedName>
    <definedName name="XRefCopy13" hidden="1">[9]P3!#REF!</definedName>
    <definedName name="XRefCopy13Row" hidden="1">#REF!</definedName>
    <definedName name="XRefCopy14" hidden="1">[9]P3!#REF!</definedName>
    <definedName name="XRefCopy14Row" hidden="1">#REF!</definedName>
    <definedName name="XRefCopy15" hidden="1">[9]P3!#REF!</definedName>
    <definedName name="XRefCopy15Row" hidden="1">#REF!</definedName>
    <definedName name="XRefCopy16" hidden="1">[9]P3!#REF!</definedName>
    <definedName name="XRefCopy16Row" hidden="1">#REF!</definedName>
    <definedName name="XRefCopy17" hidden="1">[9]P3!#REF!</definedName>
    <definedName name="XRefCopy17Row" hidden="1">#REF!</definedName>
    <definedName name="XRefCopy18" hidden="1">[9]P3!#REF!</definedName>
    <definedName name="XRefCopy18Row" hidden="1">#REF!</definedName>
    <definedName name="XRefCopy19" hidden="1">[9]P3!#REF!</definedName>
    <definedName name="XRefCopy19Row" hidden="1">#REF!</definedName>
    <definedName name="XRefCopy1Row" hidden="1">#REF!</definedName>
    <definedName name="XRefCopy2" hidden="1">[9]P3!#REF!</definedName>
    <definedName name="XRefCopy20" hidden="1">[9]P3!#REF!</definedName>
    <definedName name="XRefCopy20Row" hidden="1">#REF!</definedName>
    <definedName name="XRefCopy21" hidden="1">[9]P3!#REF!</definedName>
    <definedName name="XRefCopy21Row" hidden="1">#REF!</definedName>
    <definedName name="XRefCopy22" hidden="1">[9]P3!#REF!</definedName>
    <definedName name="XRefCopy22Row" hidden="1">#REF!</definedName>
    <definedName name="XRefCopy23" hidden="1">[9]P1!#REF!</definedName>
    <definedName name="XRefCopy23Row" hidden="1">#REF!</definedName>
    <definedName name="XRefCopy24" hidden="1">[9]P1!#REF!</definedName>
    <definedName name="XRefCopy24Row" hidden="1">#REF!</definedName>
    <definedName name="XRefCopy25" hidden="1">[9]P1!#REF!</definedName>
    <definedName name="XRefCopy25Row" hidden="1">#REF!</definedName>
    <definedName name="XRefCopy26" hidden="1">[12]TB!#REF!</definedName>
    <definedName name="XRefCopy26Row" hidden="1">#REF!</definedName>
    <definedName name="XRefCopy27" hidden="1">[12]TB!#REF!</definedName>
    <definedName name="XRefCopy27Row" hidden="1">#REF!</definedName>
    <definedName name="XRefCopy28" hidden="1">[12]TB!#REF!</definedName>
    <definedName name="XRefCopy28Row" hidden="1">#REF!</definedName>
    <definedName name="XRefCopy29" hidden="1">[12]TB!#REF!</definedName>
    <definedName name="XRefCopy29Row" hidden="1">#REF!</definedName>
    <definedName name="XRefCopy2Row" hidden="1">#REF!</definedName>
    <definedName name="XRefCopy3" hidden="1">[9]P3!#REF!</definedName>
    <definedName name="XRefCopy30" hidden="1">[12]TB!#REF!</definedName>
    <definedName name="XRefCopy30Row" hidden="1">#REF!</definedName>
    <definedName name="XRefCopy31" hidden="1">[12]TB!#REF!</definedName>
    <definedName name="XRefCopy31Row" hidden="1">#REF!</definedName>
    <definedName name="XRefCopy32" hidden="1">[12]TB!#REF!</definedName>
    <definedName name="XRefCopy32Row" hidden="1">#REF!</definedName>
    <definedName name="XRefCopy33" hidden="1">[12]TB!#REF!</definedName>
    <definedName name="XRefCopy33Row" hidden="1">#REF!</definedName>
    <definedName name="XRefCopy34" hidden="1">[12]TB!#REF!</definedName>
    <definedName name="XRefCopy34Row" hidden="1">#REF!</definedName>
    <definedName name="XRefCopy35" hidden="1">[12]TB!#REF!</definedName>
    <definedName name="XRefCopy35Row" hidden="1">#REF!</definedName>
    <definedName name="XRefCopy36" hidden="1">[12]TB!#REF!</definedName>
    <definedName name="XRefCopy36Row" hidden="1">#REF!</definedName>
    <definedName name="XRefCopy37" hidden="1">[12]TB!#REF!</definedName>
    <definedName name="XRefCopy37Row" hidden="1">#REF!</definedName>
    <definedName name="XRefCopy38" hidden="1">[12]TB!#REF!</definedName>
    <definedName name="XRefCopy38Row" hidden="1">#REF!</definedName>
    <definedName name="XRefCopy39" hidden="1">[12]TB!#REF!</definedName>
    <definedName name="XRefCopy39Row" hidden="1">#REF!</definedName>
    <definedName name="XRefCopy3Row" hidden="1">#REF!</definedName>
    <definedName name="XRefCopy4" hidden="1">[9]P3!#REF!</definedName>
    <definedName name="XRefCopy40" hidden="1">#REF!</definedName>
    <definedName name="XRefCopy40Row" hidden="1">#REF!</definedName>
    <definedName name="XRefCopy41" hidden="1">#REF!</definedName>
    <definedName name="XRefCopy41Row" hidden="1">#REF!</definedName>
    <definedName name="XRefCopy42" hidden="1">#REF!</definedName>
    <definedName name="XRefCopy42Row" hidden="1">#REF!</definedName>
    <definedName name="XRefCopy43" hidden="1">#REF!</definedName>
    <definedName name="XRefCopy43Row" hidden="1">#REF!</definedName>
    <definedName name="XRefCopy44" hidden="1">#REF!</definedName>
    <definedName name="XRefCopy44Row" hidden="1">#REF!</definedName>
    <definedName name="XRefCopy45" hidden="1">#REF!</definedName>
    <definedName name="XRefCopy45Row" hidden="1">#REF!</definedName>
    <definedName name="XRefCopy46" hidden="1">#REF!</definedName>
    <definedName name="XRefCopy46Row" hidden="1">#REF!</definedName>
    <definedName name="XRefCopy47" hidden="1">#REF!</definedName>
    <definedName name="XRefCopy47Row" hidden="1">#REF!</definedName>
    <definedName name="XRefCopy48" hidden="1">#REF!</definedName>
    <definedName name="XRefCopy48Row" hidden="1">#REF!</definedName>
    <definedName name="XRefCopy49" hidden="1">#REF!</definedName>
    <definedName name="XRefCopy49Row" hidden="1">#REF!</definedName>
    <definedName name="XRefCopy4Row" hidden="1">#REF!</definedName>
    <definedName name="XRefCopy5" hidden="1">[9]P3!#REF!</definedName>
    <definedName name="XRefCopy50" hidden="1">#REF!</definedName>
    <definedName name="XRefCopy50Row" hidden="1">#REF!</definedName>
    <definedName name="XRefCopy51" hidden="1">#REF!</definedName>
    <definedName name="XRefCopy51Row" hidden="1">#REF!</definedName>
    <definedName name="XRefCopy52" hidden="1">#REF!</definedName>
    <definedName name="XRefCopy52Row" hidden="1">#REF!</definedName>
    <definedName name="XRefCopy53" hidden="1">#REF!</definedName>
    <definedName name="XRefCopy53Row" hidden="1">#REF!</definedName>
    <definedName name="XRefCopy54" hidden="1">#REF!</definedName>
    <definedName name="XRefCopy54Row" hidden="1">#REF!</definedName>
    <definedName name="XRefCopy55" hidden="1">#REF!</definedName>
    <definedName name="XRefCopy55Row" hidden="1">#REF!</definedName>
    <definedName name="XRefCopy56" hidden="1">#REF!</definedName>
    <definedName name="XRefCopy56Row" hidden="1">#REF!</definedName>
    <definedName name="XRefCopy57" hidden="1">#REF!</definedName>
    <definedName name="XRefCopy57Row" hidden="1">#REF!</definedName>
    <definedName name="XRefCopy58" hidden="1">#REF!</definedName>
    <definedName name="XRefCopy58Row" hidden="1">#REF!</definedName>
    <definedName name="XRefCopy59" hidden="1">#REF!</definedName>
    <definedName name="XRefCopy59Row" hidden="1">#REF!</definedName>
    <definedName name="XRefCopy5Row" hidden="1">#REF!</definedName>
    <definedName name="XRefCopy6" hidden="1">[9]P3!#REF!</definedName>
    <definedName name="XRefCopy60" hidden="1">#REF!</definedName>
    <definedName name="XRefCopy60Row" hidden="1">#REF!</definedName>
    <definedName name="XRefCopy61" hidden="1">#REF!</definedName>
    <definedName name="XRefCopy61Row" hidden="1">#REF!</definedName>
    <definedName name="XRefCopy62" hidden="1">#REF!</definedName>
    <definedName name="XRefCopy62Row" hidden="1">#REF!</definedName>
    <definedName name="XRefCopy63" hidden="1">#REF!</definedName>
    <definedName name="XRefCopy63Row" hidden="1">#REF!</definedName>
    <definedName name="XRefCopy64" hidden="1">[9]P3!#REF!</definedName>
    <definedName name="XRefCopy64Row" hidden="1">#REF!</definedName>
    <definedName name="XRefCopy65" hidden="1">#REF!</definedName>
    <definedName name="XRefCopy65Row" hidden="1">#REF!</definedName>
    <definedName name="XRefCopy66" hidden="1">#REF!</definedName>
    <definedName name="XRefCopy66Row" hidden="1">#REF!</definedName>
    <definedName name="XRefCopy67" hidden="1">#REF!</definedName>
    <definedName name="XRefCopy67Row" hidden="1">#REF!</definedName>
    <definedName name="XRefCopy68" hidden="1">#REF!</definedName>
    <definedName name="XRefCopy68Row" hidden="1">#REF!</definedName>
    <definedName name="XRefCopy69" hidden="1">#REF!</definedName>
    <definedName name="XRefCopy69Row" hidden="1">#REF!</definedName>
    <definedName name="XRefCopy6Row" hidden="1">#REF!</definedName>
    <definedName name="XRefCopy7" hidden="1">[9]P3!#REF!</definedName>
    <definedName name="XRefCopy70" hidden="1">#REF!</definedName>
    <definedName name="XRefCopy70Row" hidden="1">#REF!</definedName>
    <definedName name="XRefCopy71" hidden="1">#REF!</definedName>
    <definedName name="XRefCopy71Row" hidden="1">#REF!</definedName>
    <definedName name="XRefCopy72" hidden="1">#REF!</definedName>
    <definedName name="XRefCopy72Row" hidden="1">#REF!</definedName>
    <definedName name="XRefCopy73" hidden="1">#REF!</definedName>
    <definedName name="XRefCopy73Row" hidden="1">#REF!</definedName>
    <definedName name="XRefCopy74" hidden="1">#REF!</definedName>
    <definedName name="XRefCopy74Row" hidden="1">#REF!</definedName>
    <definedName name="XRefCopy75" hidden="1">#REF!</definedName>
    <definedName name="XRefCopy75Row" hidden="1">#REF!</definedName>
    <definedName name="XRefCopy76Row" hidden="1">#REF!</definedName>
    <definedName name="XRefCopy77Row" hidden="1">#REF!</definedName>
    <definedName name="XRefCopy78Row" hidden="1">#REF!</definedName>
    <definedName name="XRefCopy79Row" hidden="1">#REF!</definedName>
    <definedName name="XRefCopy7Row" hidden="1">#REF!</definedName>
    <definedName name="XRefCopy8" hidden="1">[9]P1!#REF!</definedName>
    <definedName name="XRefCopy80Row" hidden="1">#REF!</definedName>
    <definedName name="XRefCopy81Row" hidden="1">#REF!</definedName>
    <definedName name="XRefCopy82Row" hidden="1">#REF!</definedName>
    <definedName name="XRefCopy83Row" hidden="1">#REF!</definedName>
    <definedName name="XRefCopy84Row" hidden="1">#REF!</definedName>
    <definedName name="XRefCopy85Row" hidden="1">#REF!</definedName>
    <definedName name="XRefCopy86Row" hidden="1">#REF!</definedName>
    <definedName name="XRefCopy87Row" hidden="1">#REF!</definedName>
    <definedName name="XRefCopy88Row" hidden="1">#REF!</definedName>
    <definedName name="XRefCopy89Row" hidden="1">#REF!</definedName>
    <definedName name="XRefCopy8Row" hidden="1">#REF!</definedName>
    <definedName name="XRefCopy9" hidden="1">[9]P1!#REF!</definedName>
    <definedName name="XRefCopy90Row" hidden="1">#REF!</definedName>
    <definedName name="XRefCopy91Row" hidden="1">#REF!</definedName>
    <definedName name="XRefCopy92Row" hidden="1">#REF!</definedName>
    <definedName name="XRefCopy93" hidden="1">[9]P3!#REF!</definedName>
    <definedName name="XRefCopy9Row" hidden="1">#REF!</definedName>
    <definedName name="XRefCopyRangeCount" hidden="1">1</definedName>
    <definedName name="XRefPaste1" hidden="1">#REF!</definedName>
    <definedName name="XRefPaste10" hidden="1">#REF!</definedName>
    <definedName name="XRefPaste10Row" hidden="1">[11]XREF!#REF!</definedName>
    <definedName name="XRefPaste11" hidden="1">#REF!</definedName>
    <definedName name="XRefPaste11Row" hidden="1">#REF!</definedName>
    <definedName name="XRefPaste12" hidden="1">#REF!</definedName>
    <definedName name="XRefPaste12Row" hidden="1">#REF!</definedName>
    <definedName name="XRefPaste13" hidden="1">#REF!</definedName>
    <definedName name="XRefPaste13Row" hidden="1">#REF!</definedName>
    <definedName name="XRefPaste14" hidden="1">#REF!</definedName>
    <definedName name="XRefPaste14Row" hidden="1">#REF!</definedName>
    <definedName name="XRefPaste15" hidden="1">#REF!</definedName>
    <definedName name="XRefPaste15Row" hidden="1">#REF!</definedName>
    <definedName name="XRefPaste16" hidden="1">#REF!</definedName>
    <definedName name="XRefPaste16Row" hidden="1">[13]XREF!#REF!</definedName>
    <definedName name="XRefPaste17" hidden="1">#REF!</definedName>
    <definedName name="XRefPaste17Row" hidden="1">[13]XREF!#REF!</definedName>
    <definedName name="XRefPaste18" hidden="1">#REF!</definedName>
    <definedName name="XRefPaste18Row" hidden="1">#REF!</definedName>
    <definedName name="XRefPaste19" hidden="1">#REF!</definedName>
    <definedName name="XRefPaste19Row" hidden="1">#REF!</definedName>
    <definedName name="XRefPaste1Row" hidden="1">#REF!</definedName>
    <definedName name="XRefPaste2" hidden="1">#REF!</definedName>
    <definedName name="XRefPaste20" hidden="1">#REF!</definedName>
    <definedName name="XRefPaste20Row" hidden="1">#REF!</definedName>
    <definedName name="XRefPaste21" hidden="1">#REF!</definedName>
    <definedName name="XRefPaste21Row" hidden="1">#REF!</definedName>
    <definedName name="XRefPaste22" hidden="1">#REF!</definedName>
    <definedName name="XRefPaste22Row" hidden="1">#REF!</definedName>
    <definedName name="XRefPaste23" hidden="1">#REF!</definedName>
    <definedName name="XRefPaste23Row" hidden="1">#REF!</definedName>
    <definedName name="XRefPaste24" hidden="1">#REF!</definedName>
    <definedName name="XRefPaste24Row" hidden="1">[13]XREF!#REF!</definedName>
    <definedName name="XRefPaste25" hidden="1">#REF!</definedName>
    <definedName name="XRefPaste25Row" hidden="1">#REF!</definedName>
    <definedName name="XRefPaste26" hidden="1">#REF!</definedName>
    <definedName name="XRefPaste26Row" hidden="1">#REF!</definedName>
    <definedName name="XRefPaste27" hidden="1">'[14]TB draft'!#REF!</definedName>
    <definedName name="XRefPaste27Row" hidden="1">#REF!</definedName>
    <definedName name="XRefPaste28" hidden="1">#REF!</definedName>
    <definedName name="XRefPaste28Row" hidden="1">#REF!</definedName>
    <definedName name="XRefPaste29" hidden="1">#REF!</definedName>
    <definedName name="XRefPaste29Row" hidden="1">#REF!</definedName>
    <definedName name="XRefPaste2Row" hidden="1">#REF!</definedName>
    <definedName name="XRefPaste3" hidden="1">#REF!</definedName>
    <definedName name="XRefPaste30" hidden="1">#REF!</definedName>
    <definedName name="XRefPaste30Row" hidden="1">#REF!</definedName>
    <definedName name="XRefPaste31Row" hidden="1">#REF!</definedName>
    <definedName name="XRefPaste32Row" hidden="1">#REF!</definedName>
    <definedName name="XRefPaste33Row" hidden="1">#REF!</definedName>
    <definedName name="XRefPaste34Row" hidden="1">[15]XREF!#REF!</definedName>
    <definedName name="XRefPaste35Row" hidden="1">[15]XREF!#REF!</definedName>
    <definedName name="XRefPaste36Row" hidden="1">#REF!</definedName>
    <definedName name="XRefPaste37Row" hidden="1">#REF!</definedName>
    <definedName name="XRefPaste38Row" hidden="1">[15]XREF!#REF!</definedName>
    <definedName name="XRefPaste39Row" hidden="1">#REF!</definedName>
    <definedName name="XRefPaste3Row" hidden="1">#REF!</definedName>
    <definedName name="XRefPaste4" hidden="1">#REF!</definedName>
    <definedName name="XRefPaste40Row" hidden="1">#REF!</definedName>
    <definedName name="XRefPaste41Row" hidden="1">#REF!</definedName>
    <definedName name="XRefPaste4Row" hidden="1">#REF!</definedName>
    <definedName name="XRefPaste5" hidden="1">#REF!</definedName>
    <definedName name="XRefPaste5Row" hidden="1">#REF!</definedName>
    <definedName name="XRefPaste6" hidden="1">#REF!</definedName>
    <definedName name="XRefPaste6Row" hidden="1">#REF!</definedName>
    <definedName name="XRefPaste7" hidden="1">#REF!</definedName>
    <definedName name="XRefPaste7Row" hidden="1">#REF!</definedName>
    <definedName name="XRefPaste8" hidden="1">#REF!</definedName>
    <definedName name="XRefPaste8Row" hidden="1">#REF!</definedName>
    <definedName name="XRefPaste9" hidden="1">#REF!</definedName>
    <definedName name="XRefPaste9Row" hidden="1">[11]XREF!#REF!</definedName>
    <definedName name="XRefPasteRangeCount" hidden="1">15</definedName>
    <definedName name="ytdinr">'[6]P&amp;L Feb 2001 cumulative'!$B$95:$R$154</definedName>
    <definedName name="ytdusd">'[6]P&amp;L Feb 2001 cumulative'!$B$2:$Q$66</definedName>
    <definedName name="Z_1E295810_71E6_4FEC_8455_F67EFA1E435F_.wvu.Cols" localSheetId="5" hidden="1">'3'!$A:$A,'3'!#REF!,'3'!#REF!</definedName>
    <definedName name="Z_1E295810_71E6_4FEC_8455_F67EFA1E435F_.wvu.FilterData" localSheetId="5" hidden="1">'3'!$A$38:$K$71</definedName>
    <definedName name="Z_1E295810_71E6_4FEC_8455_F67EFA1E435F_.wvu.PrintArea" localSheetId="5" hidden="1">'3'!$B$37:$K$71</definedName>
    <definedName name="Z_1E295810_71E6_4FEC_8455_F67EFA1E435F_.wvu.PrintTitles" localSheetId="5" hidden="1">'3'!#REF!</definedName>
    <definedName name="Z_1E295810_71E6_4FEC_8455_F67EFA1E435F_.wvu.Rows" localSheetId="5" hidden="1">'3'!$1:$6,'3'!#REF!,'3'!#REF!,'3'!#REF!,'3'!#REF!,'3'!#REF!,'3'!#REF!,'3'!#REF!,'3'!#REF!,'3'!#REF!,'3'!#REF!</definedName>
    <definedName name="Z_98A48883_DAD7_4D8B_8A06_A5B622A5B0F8_.wvu.Cols" localSheetId="18" hidden="1">'20-21'!#REF!</definedName>
    <definedName name="Z_98A48883_DAD7_4D8B_8A06_A5B622A5B0F8_.wvu.Cols" localSheetId="20" hidden="1">'26'!#REF!</definedName>
    <definedName name="Z_98A48883_DAD7_4D8B_8A06_A5B622A5B0F8_.wvu.Cols" localSheetId="1" hidden="1">PL_R!#REF!,PL_R!#REF!</definedName>
    <definedName name="Z_98A48883_DAD7_4D8B_8A06_A5B622A5B0F8_.wvu.PrintArea" localSheetId="14" hidden="1">'13'!#REF!</definedName>
    <definedName name="Z_98A48883_DAD7_4D8B_8A06_A5B622A5B0F8_.wvu.PrintArea" localSheetId="0" hidden="1">BS_R!$B$1:$E$87</definedName>
    <definedName name="Z_98A48883_DAD7_4D8B_8A06_A5B622A5B0F8_.wvu.PrintArea" localSheetId="2" hidden="1">SOCE!$B$2:$L$60</definedName>
    <definedName name="Z_9E1B528E_B8AF_441B_97F6_436B04CBEC6B_.wvu.Cols" localSheetId="5" hidden="1">'3'!$A:$A,'3'!#REF!,'3'!#REF!</definedName>
    <definedName name="Z_9E1B528E_B8AF_441B_97F6_436B04CBEC6B_.wvu.FilterData" localSheetId="5" hidden="1">'3'!$A$38:$K$71</definedName>
    <definedName name="Z_9E1B528E_B8AF_441B_97F6_436B04CBEC6B_.wvu.PrintArea" localSheetId="5" hidden="1">'3'!$B$37:$K$71</definedName>
    <definedName name="Z_9E1B528E_B8AF_441B_97F6_436B04CBEC6B_.wvu.PrintTitles" localSheetId="5" hidden="1">'3'!#REF!</definedName>
    <definedName name="Z_9E1B528E_B8AF_441B_97F6_436B04CBEC6B_.wvu.Rows" localSheetId="5" hidden="1">'3'!$1:$6,'3'!#REF!,'3'!#REF!,'3'!#REF!,'3'!#REF!,'3'!#REF!,'3'!#REF!,'3'!#REF!,'3'!#REF!,'3'!#REF!,'3'!#REF!</definedName>
    <definedName name="Z_CAF8A89F_27CE_4EB6_AAE4_CFFBD49507AE_.wvu.Cols" localSheetId="5" hidden="1">'3'!$A:$A,'3'!#REF!,'3'!#REF!</definedName>
    <definedName name="Z_CAF8A89F_27CE_4EB6_AAE4_CFFBD49507AE_.wvu.FilterData" localSheetId="5" hidden="1">'3'!$A$38:$K$71</definedName>
    <definedName name="Z_CAF8A89F_27CE_4EB6_AAE4_CFFBD49507AE_.wvu.PrintArea" localSheetId="5" hidden="1">'3'!$B$37:$K$71</definedName>
    <definedName name="Z_CAF8A89F_27CE_4EB6_AAE4_CFFBD49507AE_.wvu.PrintTitles" localSheetId="5" hidden="1">'3'!#REF!</definedName>
    <definedName name="Z_CAF8A89F_27CE_4EB6_AAE4_CFFBD49507AE_.wvu.Rows" localSheetId="5" hidden="1">'3'!$1:$6,'3'!#REF!,'3'!#REF!,'3'!#REF!,'3'!#REF!,'3'!#REF!,'3'!#REF!,'3'!#REF!,'3'!#REF!,'3'!#REF!,'3'!#REF!</definedName>
  </definedNames>
  <calcPr calcId="144525" iterate="1"/>
  <customWorkbookViews>
    <customWorkbookView name="Budh, Shruti (IN - Mumbai) - Personal View" guid="{98A48883-DAD7-4D8B-8A06-A5B622A5B0F8}" mergeInterval="0" personalView="1" maximized="1" xWindow="-8" yWindow="-8" windowWidth="1382" windowHeight="744" tabRatio="954" activeSheetId="24"/>
  </customWorkbookViews>
</workbook>
</file>

<file path=xl/calcChain.xml><?xml version="1.0" encoding="utf-8"?>
<calcChain xmlns="http://schemas.openxmlformats.org/spreadsheetml/2006/main">
  <c r="D29" i="142" l="1"/>
  <c r="E29" i="142"/>
  <c r="D33" i="142"/>
  <c r="E33" i="142"/>
  <c r="E34" i="142" s="1"/>
  <c r="D34" i="142"/>
  <c r="D44" i="142" l="1"/>
  <c r="D21" i="142"/>
  <c r="D100" i="235"/>
  <c r="V146" i="218" l="1"/>
  <c r="D42" i="237" l="1"/>
  <c r="E42" i="237"/>
  <c r="D51" i="237"/>
  <c r="E51" i="237"/>
  <c r="G42" i="227" l="1"/>
  <c r="G53" i="227"/>
  <c r="G56" i="227" s="1"/>
  <c r="G58" i="227" l="1"/>
  <c r="D200" i="190" l="1"/>
  <c r="E62" i="171" l="1"/>
  <c r="E61" i="171"/>
  <c r="E60" i="171"/>
  <c r="E59" i="171"/>
  <c r="E58" i="171"/>
  <c r="E57" i="171"/>
  <c r="B57" i="171"/>
  <c r="C57" i="171" s="1"/>
  <c r="E46" i="171"/>
  <c r="E45" i="171"/>
  <c r="E44" i="171"/>
  <c r="E43" i="171"/>
  <c r="E42" i="171"/>
  <c r="C42" i="171"/>
  <c r="C43" i="171" s="1"/>
  <c r="C58" i="171" l="1"/>
  <c r="C44" i="171"/>
  <c r="E49" i="171"/>
  <c r="F42" i="171" s="1"/>
  <c r="E64" i="171"/>
  <c r="F57" i="171" s="1"/>
  <c r="C59" i="171"/>
  <c r="F59" i="171" s="1"/>
  <c r="F43" i="171" l="1"/>
  <c r="F44" i="171"/>
  <c r="F58" i="171"/>
  <c r="C45" i="171"/>
  <c r="F45" i="171" s="1"/>
  <c r="C60" i="171"/>
  <c r="F60" i="171" s="1"/>
  <c r="C46" i="171" l="1"/>
  <c r="F46" i="171" s="1"/>
  <c r="C61" i="171"/>
  <c r="F61" i="171" s="1"/>
  <c r="C47" i="171" l="1"/>
  <c r="F47" i="171" s="1"/>
  <c r="F49" i="171" s="1"/>
  <c r="C62" i="171"/>
  <c r="F62" i="171" s="1"/>
  <c r="F64" i="171" s="1"/>
  <c r="E57" i="98"/>
  <c r="E58" i="98"/>
  <c r="E83" i="99" l="1"/>
  <c r="E96" i="99" s="1"/>
  <c r="D96" i="99"/>
  <c r="E101" i="99" l="1"/>
  <c r="D101" i="99" s="1"/>
  <c r="F142" i="237"/>
  <c r="B111" i="237"/>
  <c r="E101" i="237"/>
  <c r="D101" i="237"/>
  <c r="F96" i="237"/>
  <c r="G96" i="237" s="1"/>
  <c r="E92" i="237"/>
  <c r="D92" i="237"/>
  <c r="F89" i="237"/>
  <c r="G89" i="237" s="1"/>
  <c r="F87" i="237"/>
  <c r="G87" i="237" s="1"/>
  <c r="E76" i="237"/>
  <c r="D76" i="237"/>
  <c r="F71" i="237"/>
  <c r="D67" i="237"/>
  <c r="G62" i="237"/>
  <c r="F46" i="237"/>
  <c r="G46" i="237" s="1"/>
  <c r="G39" i="237"/>
  <c r="G37" i="237"/>
  <c r="E23" i="237"/>
  <c r="D23" i="237"/>
  <c r="C23" i="237"/>
  <c r="H22" i="237"/>
  <c r="H23" i="237" s="1"/>
  <c r="G22" i="237"/>
  <c r="G23" i="237" s="1"/>
  <c r="F22" i="237"/>
  <c r="F23" i="237" s="1"/>
  <c r="F117" i="237" l="1"/>
  <c r="F156" i="237"/>
  <c r="G71" i="237"/>
  <c r="G137" i="237" l="1"/>
  <c r="E117" i="237"/>
  <c r="E156" i="237"/>
  <c r="E137" i="237" l="1"/>
  <c r="E96" i="235" l="1"/>
  <c r="E95" i="235"/>
  <c r="F143" i="235" l="1"/>
  <c r="E143" i="235"/>
  <c r="D143" i="235"/>
  <c r="F139" i="235"/>
  <c r="E139" i="235"/>
  <c r="D139" i="235"/>
  <c r="F135" i="235"/>
  <c r="E135" i="235"/>
  <c r="D135" i="235"/>
  <c r="E128" i="235"/>
  <c r="F121" i="235"/>
  <c r="F128" i="235" s="1"/>
  <c r="E116" i="235"/>
  <c r="F115" i="235"/>
  <c r="D115" i="235" s="1"/>
  <c r="F114" i="235"/>
  <c r="H43" i="235"/>
  <c r="E43" i="235"/>
  <c r="B3" i="71"/>
  <c r="F116" i="235" l="1"/>
  <c r="G43" i="235"/>
  <c r="E64" i="235"/>
  <c r="G29" i="235"/>
  <c r="H64" i="235"/>
  <c r="H52" i="235"/>
  <c r="G52" i="235"/>
  <c r="G64" i="235"/>
  <c r="D114" i="235"/>
  <c r="D116" i="235" s="1"/>
  <c r="D121" i="235"/>
  <c r="D128" i="235" s="1"/>
  <c r="G45" i="235" l="1"/>
  <c r="E52" i="235"/>
  <c r="D48" i="231" l="1"/>
  <c r="D8" i="232" s="1"/>
  <c r="C48" i="231"/>
  <c r="C8" i="232" s="1"/>
  <c r="B4" i="157" l="1"/>
  <c r="C3" i="4"/>
  <c r="B4" i="71" l="1"/>
  <c r="B4" i="227" s="1"/>
  <c r="B4" i="73" s="1"/>
  <c r="B4" i="93" s="1"/>
  <c r="B4" i="129" s="1"/>
  <c r="B4" i="94" s="1"/>
  <c r="B4" i="98" s="1"/>
  <c r="B4" i="95" s="1"/>
  <c r="B4" i="99" s="1"/>
  <c r="B4" i="135" s="1"/>
  <c r="B4" i="139" s="1"/>
  <c r="B4" i="140" s="1"/>
  <c r="B4" i="36" s="1"/>
  <c r="B4" i="142" s="1"/>
  <c r="B4" i="41" s="1"/>
  <c r="B4" i="171" s="1"/>
  <c r="B3" i="231" s="1"/>
  <c r="B4" i="232" s="1"/>
  <c r="B4" i="190"/>
  <c r="C1" i="4"/>
  <c r="V99" i="218" l="1"/>
  <c r="B3" i="227" l="1"/>
  <c r="E53" i="157" l="1"/>
  <c r="J51" i="71" l="1"/>
  <c r="J204" i="190"/>
  <c r="J205" i="190"/>
  <c r="G206" i="190"/>
  <c r="H206" i="190"/>
  <c r="B2" i="190" l="1"/>
  <c r="A1" i="230" s="1"/>
  <c r="H221" i="190" l="1"/>
  <c r="H223" i="190"/>
  <c r="H225" i="190"/>
  <c r="H226" i="190"/>
  <c r="C227" i="190"/>
  <c r="D227" i="190"/>
  <c r="H207" i="190"/>
  <c r="H208" i="190" s="1"/>
  <c r="G209" i="190" s="1"/>
  <c r="D202" i="190"/>
  <c r="E194" i="190"/>
  <c r="E190" i="190"/>
  <c r="J221" i="190"/>
  <c r="I221" i="190"/>
  <c r="D150" i="190"/>
  <c r="D151" i="190" s="1"/>
  <c r="N70" i="3" l="1"/>
  <c r="M70" i="3"/>
  <c r="L70" i="3"/>
  <c r="N30" i="3"/>
  <c r="M30" i="3"/>
  <c r="L30" i="3"/>
  <c r="N22" i="3"/>
  <c r="M22" i="3"/>
  <c r="L22" i="3"/>
  <c r="N16" i="3"/>
  <c r="M16" i="3"/>
  <c r="L16" i="3"/>
  <c r="N13" i="3"/>
  <c r="M13" i="3"/>
  <c r="L13" i="3"/>
  <c r="N50" i="3"/>
  <c r="M50" i="3"/>
  <c r="L50" i="3"/>
  <c r="J74" i="3"/>
  <c r="I74" i="3"/>
  <c r="H74" i="3"/>
  <c r="J63" i="3"/>
  <c r="I63" i="3"/>
  <c r="H63" i="3"/>
  <c r="J50" i="3"/>
  <c r="I50" i="3"/>
  <c r="H50" i="3"/>
  <c r="J48" i="3"/>
  <c r="I48" i="3"/>
  <c r="H48" i="3"/>
  <c r="J40" i="3"/>
  <c r="I40" i="3"/>
  <c r="H40" i="3"/>
  <c r="H26" i="3"/>
  <c r="J26" i="3"/>
  <c r="J42" i="3" s="1"/>
  <c r="I26" i="3"/>
  <c r="H52" i="3" l="1"/>
  <c r="H77" i="3" s="1"/>
  <c r="I52" i="3"/>
  <c r="I77" i="3" s="1"/>
  <c r="J52" i="3"/>
  <c r="J77" i="3" s="1"/>
  <c r="I42" i="3"/>
  <c r="H42" i="3"/>
  <c r="I79" i="3" l="1"/>
  <c r="H81" i="3"/>
  <c r="J79" i="3"/>
  <c r="J81" i="3"/>
  <c r="I81" i="3"/>
  <c r="H79" i="3"/>
  <c r="E63" i="98" l="1"/>
  <c r="E51" i="98"/>
  <c r="D51" i="98"/>
  <c r="C51" i="98"/>
  <c r="E197" i="237" l="1"/>
  <c r="E29" i="235" l="1"/>
  <c r="E45" i="235" s="1"/>
  <c r="H29" i="235"/>
  <c r="H45" i="235" s="1"/>
  <c r="E79" i="235"/>
  <c r="E81" i="235" s="1"/>
  <c r="H79" i="235"/>
  <c r="H81" i="235" s="1"/>
  <c r="D59" i="93" l="1"/>
  <c r="E26" i="73" l="1"/>
  <c r="E25" i="73"/>
  <c r="E18" i="94" l="1"/>
  <c r="E14" i="95"/>
  <c r="E29" i="135"/>
  <c r="E198" i="237" s="1"/>
  <c r="E20" i="140"/>
  <c r="F198" i="237" l="1"/>
  <c r="D26" i="73"/>
  <c r="D25" i="73"/>
  <c r="E86" i="99"/>
  <c r="G38" i="95" l="1"/>
  <c r="C9" i="157" l="1"/>
  <c r="D9" i="157" s="1"/>
  <c r="D51" i="142" l="1"/>
  <c r="D14" i="95"/>
  <c r="G64" i="237" l="1"/>
  <c r="G132" i="237" s="1"/>
  <c r="E67" i="237"/>
  <c r="D155" i="190"/>
  <c r="D204" i="190"/>
  <c r="C204" i="190"/>
  <c r="C146" i="190"/>
  <c r="D168" i="190"/>
  <c r="D154" i="190"/>
  <c r="D20" i="140"/>
  <c r="D90" i="235" l="1"/>
  <c r="C101" i="99"/>
  <c r="U27" i="218"/>
  <c r="D156" i="190"/>
  <c r="D170" i="190"/>
  <c r="D140" i="190"/>
  <c r="F59" i="93"/>
  <c r="D23" i="93"/>
  <c r="D16" i="98"/>
  <c r="D73" i="129"/>
  <c r="D173" i="190" s="1"/>
  <c r="C200" i="190" l="1"/>
  <c r="E190" i="237"/>
  <c r="D106" i="235"/>
  <c r="D111" i="235" s="1"/>
  <c r="D118" i="235" s="1"/>
  <c r="D63" i="98"/>
  <c r="D180" i="190" s="1"/>
  <c r="C160" i="190"/>
  <c r="C149" i="190"/>
  <c r="U28" i="218"/>
  <c r="D128" i="190"/>
  <c r="D129" i="190" s="1"/>
  <c r="C126" i="190"/>
  <c r="C202" i="190" s="1"/>
  <c r="D29" i="135"/>
  <c r="E191" i="237" s="1"/>
  <c r="C135" i="190"/>
  <c r="D133" i="190" s="1"/>
  <c r="D136" i="190" s="1"/>
  <c r="D159" i="190"/>
  <c r="D161" i="190" s="1"/>
  <c r="D163" i="190" s="1"/>
  <c r="G207" i="190"/>
  <c r="G208" i="190" s="1"/>
  <c r="G210" i="190" s="1"/>
  <c r="D194" i="190"/>
  <c r="D196" i="190" s="1"/>
  <c r="D141" i="190"/>
  <c r="D21" i="95"/>
  <c r="C21" i="95"/>
  <c r="E38" i="95" s="1"/>
  <c r="D11" i="36"/>
  <c r="D14" i="36" s="1"/>
  <c r="E44" i="142"/>
  <c r="D130" i="235" l="1"/>
  <c r="D64" i="235"/>
  <c r="F191" i="237"/>
  <c r="D203" i="190"/>
  <c r="D199" i="190"/>
  <c r="C201" i="190" s="1"/>
  <c r="C168" i="190"/>
  <c r="C170" i="190" s="1"/>
  <c r="D52" i="235"/>
  <c r="D43" i="235" l="1"/>
  <c r="C148" i="190"/>
  <c r="C140" i="190"/>
  <c r="C141" i="190" s="1"/>
  <c r="D205" i="190"/>
  <c r="C194" i="190"/>
  <c r="C196" i="190" s="1"/>
  <c r="C11" i="36"/>
  <c r="C14" i="36" s="1"/>
  <c r="C147" i="190"/>
  <c r="C14" i="95" l="1"/>
  <c r="K13" i="95"/>
  <c r="K15" i="95" s="1"/>
  <c r="C20" i="140"/>
  <c r="C127" i="190"/>
  <c r="C150" i="190"/>
  <c r="C182" i="190"/>
  <c r="D29" i="235"/>
  <c r="D45" i="235" s="1"/>
  <c r="C214" i="237" l="1"/>
  <c r="E214" i="237" s="1"/>
  <c r="C215" i="237"/>
  <c r="E215" i="237" s="1"/>
  <c r="C128" i="190"/>
  <c r="C203" i="190" s="1"/>
  <c r="C145" i="190"/>
  <c r="C151" i="190" s="1"/>
  <c r="E183" i="237" l="1"/>
  <c r="C29" i="135"/>
  <c r="E184" i="237" s="1"/>
  <c r="C133" i="190"/>
  <c r="C136" i="190" s="1"/>
  <c r="C129" i="190"/>
  <c r="C199" i="190"/>
  <c r="C205" i="190" s="1"/>
  <c r="F184" i="237" l="1"/>
  <c r="E51" i="142" l="1"/>
  <c r="D106" i="41" l="1"/>
  <c r="C106" i="41"/>
  <c r="E27" i="73" l="1"/>
  <c r="E12" i="135" l="1"/>
  <c r="N58" i="3" s="1"/>
  <c r="D12" i="135"/>
  <c r="C12" i="135"/>
  <c r="N21" i="3"/>
  <c r="M21" i="3"/>
  <c r="L21" i="3"/>
  <c r="N37" i="3"/>
  <c r="M37" i="3"/>
  <c r="L37" i="3"/>
  <c r="N60" i="3"/>
  <c r="M60" i="3"/>
  <c r="D12" i="139"/>
  <c r="E12" i="139"/>
  <c r="C12" i="139"/>
  <c r="L60" i="3"/>
  <c r="L59" i="3"/>
  <c r="M58" i="3"/>
  <c r="L58" i="3"/>
  <c r="D20" i="129"/>
  <c r="E20" i="129"/>
  <c r="C20" i="129"/>
  <c r="L15" i="3"/>
  <c r="M15" i="3"/>
  <c r="N15" i="3"/>
  <c r="M10" i="3"/>
  <c r="D18" i="94"/>
  <c r="C18" i="94"/>
  <c r="E57" i="140"/>
  <c r="D57" i="140"/>
  <c r="C57" i="140"/>
  <c r="D52" i="140"/>
  <c r="M57" i="3" s="1"/>
  <c r="C52" i="140"/>
  <c r="L57" i="3" s="1"/>
  <c r="E52" i="140"/>
  <c r="N57" i="3" s="1"/>
  <c r="D59" i="129"/>
  <c r="D80" i="129"/>
  <c r="M23" i="3" s="1"/>
  <c r="C80" i="129"/>
  <c r="L23" i="3" s="1"/>
  <c r="N32" i="3" l="1"/>
  <c r="E16" i="236"/>
  <c r="E192" i="237"/>
  <c r="E199" i="237"/>
  <c r="N14" i="3"/>
  <c r="N9" i="3"/>
  <c r="E185" i="237"/>
  <c r="N20" i="3"/>
  <c r="C86" i="237"/>
  <c r="N71" i="3"/>
  <c r="N59" i="3"/>
  <c r="I64" i="235"/>
  <c r="N69" i="3"/>
  <c r="C100" i="237"/>
  <c r="M59" i="3"/>
  <c r="F64" i="235"/>
  <c r="D188" i="190"/>
  <c r="D179" i="190"/>
  <c r="C188" i="190"/>
  <c r="M68" i="3"/>
  <c r="L71" i="3"/>
  <c r="M71" i="3"/>
  <c r="L32" i="3"/>
  <c r="L69" i="3"/>
  <c r="M32" i="3"/>
  <c r="M69" i="3"/>
  <c r="E80" i="129"/>
  <c r="N23" i="3" s="1"/>
  <c r="G49" i="237" l="1"/>
  <c r="F120" i="237" s="1"/>
  <c r="E120" i="237" s="1"/>
  <c r="L68" i="3"/>
  <c r="N68" i="3"/>
  <c r="C99" i="237"/>
  <c r="F99" i="237" s="1"/>
  <c r="G99" i="237" s="1"/>
  <c r="F159" i="237" s="1"/>
  <c r="E159" i="237" s="1"/>
  <c r="F185" i="237"/>
  <c r="E187" i="237"/>
  <c r="F192" i="237"/>
  <c r="E194" i="237"/>
  <c r="F199" i="237"/>
  <c r="E201" i="237"/>
  <c r="G74" i="237"/>
  <c r="G140" i="237" s="1"/>
  <c r="E140" i="237" s="1"/>
  <c r="L20" i="3"/>
  <c r="M20" i="3"/>
  <c r="F86" i="237"/>
  <c r="M38" i="3"/>
  <c r="G50" i="237"/>
  <c r="F100" i="237"/>
  <c r="D228" i="190"/>
  <c r="E59" i="129"/>
  <c r="G86" i="237" l="1"/>
  <c r="G75" i="237"/>
  <c r="G100" i="237"/>
  <c r="F121" i="237"/>
  <c r="E183" i="190"/>
  <c r="N10" i="3"/>
  <c r="N38" i="3" l="1"/>
  <c r="G61" i="237"/>
  <c r="F150" i="237"/>
  <c r="G36" i="237"/>
  <c r="E121" i="237"/>
  <c r="G141" i="237"/>
  <c r="F160" i="237"/>
  <c r="J52" i="71"/>
  <c r="J47" i="71"/>
  <c r="E150" i="237" l="1"/>
  <c r="F111" i="237"/>
  <c r="G130" i="237"/>
  <c r="E141" i="237"/>
  <c r="E160" i="237"/>
  <c r="E111" i="237" l="1"/>
  <c r="E130" i="237"/>
  <c r="J54" i="71"/>
  <c r="J34" i="71"/>
  <c r="J35" i="71"/>
  <c r="J33" i="71"/>
  <c r="J61" i="71"/>
  <c r="J30" i="71"/>
  <c r="J46" i="71"/>
  <c r="J38" i="71"/>
  <c r="J39" i="71"/>
  <c r="J68" i="71"/>
  <c r="J40" i="71"/>
  <c r="J44" i="71"/>
  <c r="J45" i="71"/>
  <c r="J62" i="71"/>
  <c r="J48" i="71"/>
  <c r="J49" i="71"/>
  <c r="J31" i="71"/>
  <c r="J32" i="71"/>
  <c r="J53" i="71"/>
  <c r="B3" i="41"/>
  <c r="B3" i="171" s="1"/>
  <c r="B2" i="231" s="1"/>
  <c r="B3" i="232" s="1"/>
  <c r="B3" i="142"/>
  <c r="B3" i="36"/>
  <c r="B3" i="140"/>
  <c r="B3" i="139"/>
  <c r="B3" i="135"/>
  <c r="B3" i="99"/>
  <c r="B3" i="95"/>
  <c r="B3" i="98"/>
  <c r="B3" i="94"/>
  <c r="B3" i="129"/>
  <c r="B3" i="93"/>
  <c r="B3" i="73"/>
  <c r="B2" i="71"/>
  <c r="B2" i="157"/>
  <c r="B2" i="142" l="1"/>
  <c r="B2" i="227"/>
  <c r="B2" i="36"/>
  <c r="B2" i="41"/>
  <c r="B2" i="171" s="1"/>
  <c r="B1" i="231" s="1"/>
  <c r="B2" i="232" s="1"/>
  <c r="J58" i="71"/>
  <c r="J63" i="71"/>
  <c r="J64" i="71"/>
  <c r="J59" i="71"/>
  <c r="J67" i="71"/>
  <c r="J50" i="71"/>
  <c r="J36" i="71"/>
  <c r="J70" i="71"/>
  <c r="J60" i="71"/>
  <c r="B2" i="99"/>
  <c r="B2" i="98"/>
  <c r="B2" i="129"/>
  <c r="B2" i="139"/>
  <c r="B2" i="73"/>
  <c r="B2" i="93"/>
  <c r="B2" i="94"/>
  <c r="B2" i="95"/>
  <c r="B2" i="135"/>
  <c r="B2" i="140"/>
  <c r="J65" i="71" l="1"/>
  <c r="L46" i="3" l="1"/>
  <c r="D34" i="140"/>
  <c r="C34" i="140"/>
  <c r="D183" i="237" s="1"/>
  <c r="D190" i="237" l="1"/>
  <c r="D187" i="237"/>
  <c r="F183" i="237"/>
  <c r="F187" i="237" s="1"/>
  <c r="E34" i="140"/>
  <c r="D197" i="237" l="1"/>
  <c r="D194" i="237"/>
  <c r="F190" i="237"/>
  <c r="F194" i="237" s="1"/>
  <c r="L67" i="3"/>
  <c r="M67" i="3"/>
  <c r="E19" i="129"/>
  <c r="D19" i="129"/>
  <c r="F197" i="237" l="1"/>
  <c r="F201" i="237" s="1"/>
  <c r="D201" i="237"/>
  <c r="C76" i="237"/>
  <c r="G194" i="237" s="1"/>
  <c r="C51" i="237"/>
  <c r="G187" i="237" s="1"/>
  <c r="N67" i="3"/>
  <c r="C98" i="237"/>
  <c r="N18" i="3"/>
  <c r="M18" i="3"/>
  <c r="L18" i="3"/>
  <c r="C73" i="129"/>
  <c r="G50" i="93"/>
  <c r="E50" i="93"/>
  <c r="D50" i="93"/>
  <c r="C50" i="93"/>
  <c r="E18" i="73"/>
  <c r="C10" i="73"/>
  <c r="E10" i="73"/>
  <c r="F98" i="237" l="1"/>
  <c r="C101" i="237"/>
  <c r="G201" i="237" s="1"/>
  <c r="G73" i="237"/>
  <c r="F76" i="237"/>
  <c r="G48" i="237"/>
  <c r="F51" i="237"/>
  <c r="L29" i="3"/>
  <c r="C173" i="190"/>
  <c r="C175" i="190" s="1"/>
  <c r="E73" i="129"/>
  <c r="D10" i="73"/>
  <c r="D18" i="73"/>
  <c r="G139" i="237" l="1"/>
  <c r="G76" i="237"/>
  <c r="F119" i="237"/>
  <c r="G51" i="237"/>
  <c r="G98" i="237"/>
  <c r="F101" i="237"/>
  <c r="E173" i="190"/>
  <c r="D175" i="190" s="1"/>
  <c r="M29" i="3"/>
  <c r="E65" i="98"/>
  <c r="D65" i="98"/>
  <c r="E91" i="99"/>
  <c r="E119" i="237" l="1"/>
  <c r="E122" i="237" s="1"/>
  <c r="F122" i="237"/>
  <c r="F158" i="237"/>
  <c r="G101" i="237"/>
  <c r="E139" i="237"/>
  <c r="E142" i="237" s="1"/>
  <c r="G142" i="237"/>
  <c r="N35" i="3"/>
  <c r="M35" i="3"/>
  <c r="N29" i="3"/>
  <c r="E158" i="237" l="1"/>
  <c r="E161" i="237" s="1"/>
  <c r="F161" i="237"/>
  <c r="C42" i="41" l="1"/>
  <c r="D14" i="142" l="1"/>
  <c r="C40" i="36" l="1"/>
  <c r="D40" i="36" l="1"/>
  <c r="E57" i="129" l="1"/>
  <c r="E58" i="129"/>
  <c r="E30" i="129" l="1"/>
  <c r="N36" i="3" l="1"/>
  <c r="C90" i="237"/>
  <c r="E32" i="129"/>
  <c r="F21" i="236"/>
  <c r="F90" i="237" l="1"/>
  <c r="N46" i="3"/>
  <c r="D73" i="139"/>
  <c r="I36" i="139"/>
  <c r="H36" i="139"/>
  <c r="G36" i="139"/>
  <c r="F36" i="139"/>
  <c r="E36" i="139"/>
  <c r="C36" i="139"/>
  <c r="H24" i="139"/>
  <c r="G24" i="139"/>
  <c r="F24" i="139"/>
  <c r="E24" i="139"/>
  <c r="D24" i="139"/>
  <c r="C24" i="139"/>
  <c r="I22" i="139"/>
  <c r="I21" i="139"/>
  <c r="I20" i="139"/>
  <c r="I19" i="139"/>
  <c r="G90" i="237" l="1"/>
  <c r="I24" i="139"/>
  <c r="D36" i="139"/>
  <c r="F152" i="237" l="1"/>
  <c r="C11" i="140"/>
  <c r="L61" i="3" s="1"/>
  <c r="D11" i="140"/>
  <c r="M61" i="3" s="1"/>
  <c r="E11" i="140"/>
  <c r="N61" i="3" s="1"/>
  <c r="E152" i="237" l="1"/>
  <c r="N73" i="3" l="1"/>
  <c r="M73" i="3"/>
  <c r="D30" i="98"/>
  <c r="E30" i="98"/>
  <c r="C30" i="98"/>
  <c r="E49" i="139" l="1"/>
  <c r="N72" i="3" l="1"/>
  <c r="N74" i="3" s="1"/>
  <c r="D49" i="139"/>
  <c r="F79" i="235" l="1"/>
  <c r="D79" i="235"/>
  <c r="D81" i="235" s="1"/>
  <c r="I79" i="235"/>
  <c r="G79" i="235"/>
  <c r="G81" i="235" s="1"/>
  <c r="M72" i="3"/>
  <c r="M74" i="3" s="1"/>
  <c r="M46" i="3" l="1"/>
  <c r="E21" i="142"/>
  <c r="D26" i="98"/>
  <c r="M34" i="3" s="1"/>
  <c r="F94" i="235" l="1"/>
  <c r="E94" i="235" s="1"/>
  <c r="M33" i="3"/>
  <c r="M56" i="3"/>
  <c r="M63" i="3" s="1"/>
  <c r="G63" i="237" l="1"/>
  <c r="E57" i="139"/>
  <c r="D30" i="129" l="1"/>
  <c r="D181" i="190" s="1"/>
  <c r="D183" i="190" s="1"/>
  <c r="H61" i="93"/>
  <c r="F50" i="93"/>
  <c r="D45" i="129"/>
  <c r="D189" i="190" s="1"/>
  <c r="D190" i="190" s="1"/>
  <c r="D192" i="190" l="1"/>
  <c r="D191" i="190"/>
  <c r="G192" i="190"/>
  <c r="D185" i="190"/>
  <c r="N56" i="3"/>
  <c r="N63" i="3" s="1"/>
  <c r="D32" i="129"/>
  <c r="D61" i="129"/>
  <c r="H50" i="93"/>
  <c r="E45" i="129"/>
  <c r="M24" i="3" l="1"/>
  <c r="F193" i="190"/>
  <c r="M36" i="3"/>
  <c r="E61" i="129"/>
  <c r="C67" i="237" l="1"/>
  <c r="N24" i="3"/>
  <c r="E36" i="99"/>
  <c r="E93" i="99"/>
  <c r="G65" i="237" l="1"/>
  <c r="F133" i="237" s="1"/>
  <c r="F67" i="237"/>
  <c r="E77" i="99"/>
  <c r="F134" i="237" l="1"/>
  <c r="E133" i="237"/>
  <c r="G134" i="237"/>
  <c r="G67" i="237"/>
  <c r="D93" i="41"/>
  <c r="E132" i="237" l="1"/>
  <c r="E134" i="237" s="1"/>
  <c r="F88" i="235"/>
  <c r="D13" i="94" l="1"/>
  <c r="M19" i="3" s="1"/>
  <c r="E60" i="139" l="1"/>
  <c r="E37" i="135" l="1"/>
  <c r="C53" i="157" l="1"/>
  <c r="H59" i="93" l="1"/>
  <c r="H60" i="93" s="1"/>
  <c r="D23" i="95" l="1"/>
  <c r="C23" i="95"/>
  <c r="D38" i="95" s="1"/>
  <c r="F60" i="93"/>
  <c r="F61" i="93" s="1"/>
  <c r="E23" i="93"/>
  <c r="D29" i="95" l="1"/>
  <c r="F43" i="235"/>
  <c r="D60" i="139"/>
  <c r="D57" i="139"/>
  <c r="N31" i="3" l="1"/>
  <c r="M31" i="3"/>
  <c r="M40" i="3" s="1"/>
  <c r="D60" i="93"/>
  <c r="D61" i="93" s="1"/>
  <c r="C23" i="93"/>
  <c r="C30" i="129"/>
  <c r="C49" i="139"/>
  <c r="L72" i="3" s="1"/>
  <c r="C181" i="190" l="1"/>
  <c r="L31" i="3"/>
  <c r="C32" i="129"/>
  <c r="C16" i="98"/>
  <c r="D16" i="236" s="1"/>
  <c r="L36" i="3" l="1"/>
  <c r="L73" i="3"/>
  <c r="L74" i="3" s="1"/>
  <c r="C31" i="98"/>
  <c r="C18" i="98"/>
  <c r="L33" i="3" l="1"/>
  <c r="C42" i="237" l="1"/>
  <c r="G38" i="237"/>
  <c r="G40" i="237"/>
  <c r="F42" i="237"/>
  <c r="C45" i="129"/>
  <c r="C189" i="190" s="1"/>
  <c r="C190" i="190" s="1"/>
  <c r="F113" i="237" l="1"/>
  <c r="E113" i="237" s="1"/>
  <c r="G42" i="237"/>
  <c r="F192" i="190"/>
  <c r="C191" i="190"/>
  <c r="L24" i="3"/>
  <c r="E114" i="237" l="1"/>
  <c r="F114" i="237"/>
  <c r="E14" i="142"/>
  <c r="F93" i="235" l="1"/>
  <c r="E93" i="235" s="1"/>
  <c r="D45" i="99"/>
  <c r="D42" i="41" l="1"/>
  <c r="C56" i="41" l="1"/>
  <c r="C32" i="99" l="1"/>
  <c r="C41" i="99" s="1"/>
  <c r="C73" i="99" l="1"/>
  <c r="C83" i="99" s="1"/>
  <c r="C50" i="99"/>
  <c r="C90" i="99" l="1"/>
  <c r="C96" i="99"/>
  <c r="D49" i="41"/>
  <c r="C22" i="36"/>
  <c r="L17" i="3" l="1"/>
  <c r="C26" i="98"/>
  <c r="L34" i="3" s="1"/>
  <c r="C32" i="98" l="1"/>
  <c r="C33" i="98" s="1"/>
  <c r="C13" i="94"/>
  <c r="L19" i="3" s="1"/>
  <c r="G78" i="135" l="1"/>
  <c r="G79" i="135" l="1"/>
  <c r="D28" i="99" l="1"/>
  <c r="E13" i="94" l="1"/>
  <c r="N19" i="3" l="1"/>
  <c r="K32" i="93" l="1"/>
  <c r="L56" i="3" l="1"/>
  <c r="L63" i="3" s="1"/>
  <c r="I29" i="235"/>
  <c r="N17" i="3" l="1"/>
  <c r="N26" i="3" s="1"/>
  <c r="E80" i="135"/>
  <c r="E77" i="135" s="1"/>
  <c r="D93" i="99"/>
  <c r="D77" i="99"/>
  <c r="D36" i="99" l="1"/>
  <c r="C28" i="99"/>
  <c r="D58" i="99" l="1"/>
  <c r="C36" i="99"/>
  <c r="C58" i="99" l="1"/>
  <c r="D56" i="41"/>
  <c r="C25" i="36" l="1"/>
  <c r="C42" i="36" s="1"/>
  <c r="E100" i="235" l="1"/>
  <c r="F100" i="235" l="1"/>
  <c r="E29" i="73"/>
  <c r="C26" i="73"/>
  <c r="D27" i="73"/>
  <c r="C25" i="73"/>
  <c r="D29" i="73" l="1"/>
  <c r="C27" i="73"/>
  <c r="M14" i="3" l="1"/>
  <c r="C29" i="73"/>
  <c r="L14" i="3"/>
  <c r="M9" i="3" l="1"/>
  <c r="D25" i="36" l="1"/>
  <c r="D22" i="36"/>
  <c r="D42" i="36" l="1"/>
  <c r="F89" i="235" s="1"/>
  <c r="E90" i="235" l="1"/>
  <c r="E106" i="235" s="1"/>
  <c r="E111" i="235" s="1"/>
  <c r="E118" i="235" s="1"/>
  <c r="E130" i="235" s="1"/>
  <c r="F90" i="235"/>
  <c r="F106" i="235" s="1"/>
  <c r="F111" i="235" s="1"/>
  <c r="F118" i="235" s="1"/>
  <c r="D31" i="98"/>
  <c r="D18" i="98"/>
  <c r="F130" i="235" l="1"/>
  <c r="H32" i="93" l="1"/>
  <c r="M17" i="3" l="1"/>
  <c r="M26" i="3" s="1"/>
  <c r="M42" i="3" s="1"/>
  <c r="F29" i="235"/>
  <c r="F45" i="235" s="1"/>
  <c r="D80" i="135" l="1"/>
  <c r="D77" i="135" s="1"/>
  <c r="E18" i="99" l="1"/>
  <c r="N47" i="3" l="1"/>
  <c r="N48" i="3" s="1"/>
  <c r="N52" i="3" s="1"/>
  <c r="N77" i="3" s="1"/>
  <c r="I52" i="235"/>
  <c r="I82" i="235" l="1"/>
  <c r="I81" i="235"/>
  <c r="D32" i="98" l="1"/>
  <c r="D33" i="98" s="1"/>
  <c r="D162" i="73" l="1"/>
  <c r="E162" i="73"/>
  <c r="D151" i="73"/>
  <c r="E151" i="73"/>
  <c r="D165" i="73" l="1"/>
  <c r="E165" i="73"/>
  <c r="E132" i="73"/>
  <c r="D121" i="73"/>
  <c r="C121" i="73"/>
  <c r="E121" i="73" l="1"/>
  <c r="E135" i="73" s="1"/>
  <c r="E26" i="98" l="1"/>
  <c r="E32" i="98" l="1"/>
  <c r="E16" i="98"/>
  <c r="L172" i="237" l="1"/>
  <c r="F16" i="236"/>
  <c r="F22" i="236" s="1"/>
  <c r="I43" i="235"/>
  <c r="I45" i="235" s="1"/>
  <c r="N33" i="3"/>
  <c r="N34" i="3"/>
  <c r="E31" i="98"/>
  <c r="E33" i="98" s="1"/>
  <c r="E18" i="98"/>
  <c r="D136" i="73"/>
  <c r="C136" i="73"/>
  <c r="D166" i="73"/>
  <c r="C166" i="73"/>
  <c r="E136" i="73"/>
  <c r="C88" i="237" l="1"/>
  <c r="E153" i="237" s="1"/>
  <c r="N40" i="3"/>
  <c r="N42" i="3" s="1"/>
  <c r="E166" i="73"/>
  <c r="C92" i="237" l="1"/>
  <c r="F88" i="237"/>
  <c r="F92" i="237" s="1"/>
  <c r="N81" i="3"/>
  <c r="N79" i="3"/>
  <c r="G88" i="237" l="1"/>
  <c r="G92" i="237" s="1"/>
  <c r="F153" i="237"/>
  <c r="D14" i="171" l="1"/>
  <c r="D18" i="171" l="1"/>
  <c r="F66" i="171"/>
  <c r="F67" i="171" s="1"/>
  <c r="C80" i="135"/>
  <c r="C77" i="135" s="1"/>
  <c r="C14" i="171" l="1"/>
  <c r="F96" i="190"/>
  <c r="C18" i="171" l="1"/>
  <c r="F51" i="171"/>
  <c r="F52" i="171" s="1"/>
  <c r="D86" i="99" l="1"/>
  <c r="D53" i="157" l="1"/>
  <c r="F53" i="157"/>
  <c r="D18" i="99"/>
  <c r="F52" i="235" s="1"/>
  <c r="E21" i="236"/>
  <c r="E22" i="236" s="1"/>
  <c r="C86" i="99"/>
  <c r="D156" i="235" l="1"/>
  <c r="F81" i="235"/>
  <c r="M47" i="3"/>
  <c r="M48" i="3" s="1"/>
  <c r="M52" i="3" s="1"/>
  <c r="M77" i="3" s="1"/>
  <c r="F82" i="235" l="1"/>
  <c r="C18" i="99"/>
  <c r="D21" i="236"/>
  <c r="D22" i="236" s="1"/>
  <c r="M79" i="3"/>
  <c r="M81" i="3"/>
  <c r="L47" i="3" l="1"/>
  <c r="L48" i="3" s="1"/>
  <c r="L52" i="3" s="1"/>
  <c r="L77" i="3" s="1"/>
  <c r="L10" i="3" l="1"/>
  <c r="C159" i="190"/>
  <c r="C161" i="190" s="1"/>
  <c r="C154" i="190" l="1"/>
  <c r="C156" i="190" s="1"/>
  <c r="J37" i="71"/>
  <c r="J41" i="71" s="1"/>
  <c r="C163" i="190" l="1"/>
  <c r="J66" i="71" l="1"/>
  <c r="C59" i="129" l="1"/>
  <c r="C61" i="129" s="1"/>
  <c r="C63" i="98"/>
  <c r="C65" i="98" l="1"/>
  <c r="C180" i="190"/>
  <c r="L38" i="3"/>
  <c r="C179" i="190"/>
  <c r="L35" i="3" l="1"/>
  <c r="L40" i="3" s="1"/>
  <c r="C228" i="190"/>
  <c r="C183" i="190"/>
  <c r="C185" i="190" s="1"/>
  <c r="J55" i="71" l="1"/>
  <c r="D96" i="190" l="1"/>
  <c r="J69" i="71"/>
  <c r="J71" i="71" l="1"/>
  <c r="L9" i="3" l="1"/>
  <c r="L26" i="3" s="1"/>
  <c r="L42" i="3" s="1"/>
  <c r="L79" i="3" l="1"/>
  <c r="L81" i="3"/>
</calcChain>
</file>

<file path=xl/comments1.xml><?xml version="1.0" encoding="utf-8"?>
<comments xmlns="http://schemas.openxmlformats.org/spreadsheetml/2006/main">
  <authors>
    <author>natarajan</author>
  </authors>
  <commentList>
    <comment ref="D39" authorId="0">
      <text>
        <r>
          <rPr>
            <b/>
            <sz val="9"/>
            <color indexed="81"/>
            <rFont val="Tahoma"/>
            <family val="2"/>
          </rPr>
          <t>natarajan:</t>
        </r>
        <r>
          <rPr>
            <sz val="9"/>
            <color indexed="81"/>
            <rFont val="Tahoma"/>
            <family val="2"/>
          </rPr>
          <t xml:space="preserve">
Includes Other borrowing costs
</t>
        </r>
      </text>
    </comment>
    <comment ref="D43" authorId="0">
      <text>
        <r>
          <rPr>
            <b/>
            <sz val="9"/>
            <color indexed="81"/>
            <rFont val="Tahoma"/>
            <family val="2"/>
          </rPr>
          <t>natarajan:</t>
        </r>
        <r>
          <rPr>
            <sz val="9"/>
            <color indexed="81"/>
            <rFont val="Tahoma"/>
            <family val="2"/>
          </rPr>
          <t xml:space="preserve">
Added to Interest on fixed loans - as per PWC
</t>
        </r>
      </text>
    </comment>
  </commentList>
</comments>
</file>

<file path=xl/sharedStrings.xml><?xml version="1.0" encoding="utf-8"?>
<sst xmlns="http://schemas.openxmlformats.org/spreadsheetml/2006/main" count="2462" uniqueCount="1488">
  <si>
    <t>Note:</t>
  </si>
  <si>
    <t>Particulars</t>
  </si>
  <si>
    <t>ASSETS</t>
  </si>
  <si>
    <t>Non-current assets</t>
  </si>
  <si>
    <t>EQUITY AND LIABILITIES</t>
  </si>
  <si>
    <t xml:space="preserve">Equity </t>
  </si>
  <si>
    <t>Non-current liabilities</t>
  </si>
  <si>
    <t>Current liabilities</t>
  </si>
  <si>
    <t>(ii)  Trade payables</t>
  </si>
  <si>
    <t>Chartered Accountants</t>
  </si>
  <si>
    <t xml:space="preserve">                      </t>
  </si>
  <si>
    <t xml:space="preserve"> </t>
  </si>
  <si>
    <t>Chief Financial Officer</t>
  </si>
  <si>
    <t>Company Secretary</t>
  </si>
  <si>
    <t>Total Non - Current Assets</t>
  </si>
  <si>
    <t>Total</t>
  </si>
  <si>
    <t>Sch III</t>
  </si>
  <si>
    <t>Notes:</t>
  </si>
  <si>
    <t>Opening Balance</t>
  </si>
  <si>
    <t>Amount</t>
  </si>
  <si>
    <t>Number of shares held</t>
  </si>
  <si>
    <t>(a)</t>
  </si>
  <si>
    <t>(b)</t>
  </si>
  <si>
    <t>(c)</t>
  </si>
  <si>
    <t>(d)</t>
  </si>
  <si>
    <t>(e)</t>
  </si>
  <si>
    <t>(f)</t>
  </si>
  <si>
    <t>(h)</t>
  </si>
  <si>
    <t>Others</t>
  </si>
  <si>
    <t>(i)</t>
  </si>
  <si>
    <t>Other Provisions</t>
  </si>
  <si>
    <t>Additional provisions recognised</t>
  </si>
  <si>
    <t>Balance at beginning of year</t>
  </si>
  <si>
    <t>Balance at end of year</t>
  </si>
  <si>
    <t>Loans repayable on demand</t>
  </si>
  <si>
    <t>Loans from related parties</t>
  </si>
  <si>
    <t>Current</t>
  </si>
  <si>
    <t>Raw materials</t>
  </si>
  <si>
    <t>Cost</t>
  </si>
  <si>
    <t>Work-in-progress</t>
  </si>
  <si>
    <t>Notes</t>
  </si>
  <si>
    <t>- Secured, considered good</t>
  </si>
  <si>
    <t>- Unsecured, considered good</t>
  </si>
  <si>
    <t>- Doubtful</t>
  </si>
  <si>
    <t>Less : Allowance for bad and doubtful deposits</t>
  </si>
  <si>
    <t>Less : Allowance for bad and doubtful loans</t>
  </si>
  <si>
    <t>Ind AS 1.81</t>
  </si>
  <si>
    <t>Ind AS 1.82(h)</t>
  </si>
  <si>
    <t>Ind AS 1.82 (a)</t>
  </si>
  <si>
    <t>Revenue from operations</t>
  </si>
  <si>
    <t>Ind AS 1.85</t>
  </si>
  <si>
    <t>EXPENSES</t>
  </si>
  <si>
    <t>Cost of materials consumed</t>
  </si>
  <si>
    <t>Employee benefit expense</t>
  </si>
  <si>
    <t>Ind AS 1.82 (b)</t>
  </si>
  <si>
    <t>Finance costs</t>
  </si>
  <si>
    <t>Depreciation and amortisation expense</t>
  </si>
  <si>
    <t>Other expenses</t>
  </si>
  <si>
    <t>Ind AS 1.82 (d)</t>
  </si>
  <si>
    <t>Tax Expense</t>
  </si>
  <si>
    <t>Current tax</t>
  </si>
  <si>
    <t>Deferred tax</t>
  </si>
  <si>
    <t>Total tax expense</t>
  </si>
  <si>
    <t>Ind AS 1.92</t>
  </si>
  <si>
    <t>Other comprehensive income</t>
  </si>
  <si>
    <t>Ind AS 33.66</t>
  </si>
  <si>
    <t>Basic</t>
  </si>
  <si>
    <t>Diluted</t>
  </si>
  <si>
    <t>Contribution to provident and other funds</t>
  </si>
  <si>
    <t>Staff welfare expenses</t>
  </si>
  <si>
    <t>Number of Shares</t>
  </si>
  <si>
    <t>Note</t>
  </si>
  <si>
    <t>(j)</t>
  </si>
  <si>
    <t>Rates and taxes</t>
  </si>
  <si>
    <t>Goodwill</t>
  </si>
  <si>
    <t>Property, plant and equipment</t>
  </si>
  <si>
    <t>Additions</t>
  </si>
  <si>
    <t>Disposals</t>
  </si>
  <si>
    <t>Additions through business combination</t>
  </si>
  <si>
    <t>Eliminated on disposal of assets</t>
  </si>
  <si>
    <t>Acquisitions through business  combinations</t>
  </si>
  <si>
    <t>Eliminated on reclassification as held for sale</t>
  </si>
  <si>
    <t>Eliminated on Disposal of group undertakings</t>
  </si>
  <si>
    <t>Impairment losses recognised / (Reversed) in Statement of Profit and Loss</t>
  </si>
  <si>
    <t xml:space="preserve">Effect of foreign currency exchange differences
</t>
  </si>
  <si>
    <t>Ind AS 38.122 (d).</t>
  </si>
  <si>
    <t>Additions from separate acquisitions</t>
  </si>
  <si>
    <t>Additions from internal developments</t>
  </si>
  <si>
    <t>Disposals or classified as held for sale</t>
  </si>
  <si>
    <t>Revaluation increase/(decrease)</t>
  </si>
  <si>
    <t xml:space="preserve">Amortisation expense for the year </t>
  </si>
  <si>
    <t xml:space="preserve">Other adjustments </t>
  </si>
  <si>
    <t>Ind AS 38.118 (a) and (b)</t>
  </si>
  <si>
    <t>Ind AS 38.122 (a).</t>
  </si>
  <si>
    <t>Ind AS 38.122 (e).</t>
  </si>
  <si>
    <t>Ind AS 38.122 (c).</t>
  </si>
  <si>
    <t>Ind AS 38.124.</t>
  </si>
  <si>
    <t>9.If intangible assets are accounted for at revalued amounts, an entity shall disclose the following:</t>
  </si>
  <si>
    <t>(a) by class of intangible assets:</t>
  </si>
  <si>
    <t>(i) the effective date of the revaluation;</t>
  </si>
  <si>
    <t>(ii) the carrying amount of revalued intangible assets; and</t>
  </si>
  <si>
    <t xml:space="preserve">(b) the amount of the revaluation surplus that relates to intangible assets at the beginning and end of the period, indicating the changes during the period and any restrictions on the distribution of the balance to shareholders;
</t>
  </si>
  <si>
    <t>QTY</t>
  </si>
  <si>
    <t>Investments in Equity Instruments</t>
  </si>
  <si>
    <t xml:space="preserve"> - of Subsidiaries</t>
  </si>
  <si>
    <t>Finished goods</t>
  </si>
  <si>
    <t>Net (increase) / decrease</t>
  </si>
  <si>
    <t>Cash generated from operations</t>
  </si>
  <si>
    <t xml:space="preserve">Interest received </t>
  </si>
  <si>
    <t>Cash and cash equivalents at the beginning of the year</t>
  </si>
  <si>
    <t>Gain on disposal of property, plant and equipment</t>
  </si>
  <si>
    <t>Balance as at 1 April, 20X5</t>
  </si>
  <si>
    <t>Equity share capital</t>
  </si>
  <si>
    <t>Profit for the year</t>
  </si>
  <si>
    <t>Total comprehensive income for the year</t>
  </si>
  <si>
    <t>Share application money pending allotment</t>
  </si>
  <si>
    <t>General reserve</t>
  </si>
  <si>
    <t>Retained earnings</t>
  </si>
  <si>
    <t>Foreign currency translation reserve</t>
  </si>
  <si>
    <t>Non-controlling interests</t>
  </si>
  <si>
    <t>Vehicles</t>
  </si>
  <si>
    <t>Weighted average number of equity shares</t>
  </si>
  <si>
    <t>Balance as at 1 April, 20X6</t>
  </si>
  <si>
    <t>Balance as at 31 March, 20X7</t>
  </si>
  <si>
    <t>Previous GAAP</t>
  </si>
  <si>
    <t>Effect of transition to Ind AS</t>
  </si>
  <si>
    <t>Ind AS</t>
  </si>
  <si>
    <t>(c)      Equity instruments through other comprehensive income</t>
  </si>
  <si>
    <t>(e)     Others (specify nature)</t>
  </si>
  <si>
    <t>Intangible Assets</t>
  </si>
  <si>
    <t>Inventories</t>
  </si>
  <si>
    <t>Provisions</t>
  </si>
  <si>
    <t>Development Expenditure</t>
  </si>
  <si>
    <t>Ind AS 38.121</t>
  </si>
  <si>
    <t>Non Current</t>
  </si>
  <si>
    <t>Closing balance</t>
  </si>
  <si>
    <t>Financial liabilities</t>
  </si>
  <si>
    <t>Financial assets</t>
  </si>
  <si>
    <t>Non-Current</t>
  </si>
  <si>
    <t>Current assets</t>
  </si>
  <si>
    <t>Cash and cash equivalents</t>
  </si>
  <si>
    <t>Depreciation and amortisation</t>
  </si>
  <si>
    <t>Interest income</t>
  </si>
  <si>
    <t>Current Assets</t>
  </si>
  <si>
    <t>Current Liabilities</t>
  </si>
  <si>
    <t>Non Current Liabilities</t>
  </si>
  <si>
    <t>Other Comprehensive Income</t>
  </si>
  <si>
    <t>Total assets</t>
  </si>
  <si>
    <t>Total liabilities</t>
  </si>
  <si>
    <t>Gratuity</t>
  </si>
  <si>
    <t>Description of Assets</t>
  </si>
  <si>
    <t>Net block  (I-II)</t>
  </si>
  <si>
    <t>Balance as on 31st March 20X7</t>
  </si>
  <si>
    <t>Balance as on 31st March 20X6</t>
  </si>
  <si>
    <t>Balance as on 31st March 20X5</t>
  </si>
  <si>
    <t>Computer Software</t>
  </si>
  <si>
    <t>Technical Knowhow</t>
  </si>
  <si>
    <t>II. Accumulated depreciation and impairment for the year 20X6-20X7</t>
  </si>
  <si>
    <t>Plant and equipment</t>
  </si>
  <si>
    <t>Trade and other payables</t>
  </si>
  <si>
    <t>Deferred tax liabilities</t>
  </si>
  <si>
    <t>Trade receivables</t>
  </si>
  <si>
    <t>Payables</t>
  </si>
  <si>
    <t>Borrowings</t>
  </si>
  <si>
    <t>Net assets disposed of</t>
  </si>
  <si>
    <t>Impairment Disclosures</t>
  </si>
  <si>
    <t xml:space="preserve">Buildings </t>
  </si>
  <si>
    <t>Impairment losses recognised / reversed, if any, should be disclosed above.</t>
  </si>
  <si>
    <t>Useful life of assets i.e.., finite or infinite need to be disclosed. If the useful life of asset is finite, the useful life or the amortised rates along with the amortised method need to disclosed.</t>
  </si>
  <si>
    <t>Ind AS 38.122 (b).</t>
  </si>
  <si>
    <t>Description, the carrying amount and remaining amortisation period of any individual intangible asset that is material to the entity’s financial statements should be disclosed.</t>
  </si>
  <si>
    <t>Existence and carrying amount of intangible assets whose title is restricted and the carrying amounts of intangible assets pledged as security for liabilities needs to be disclosed.</t>
  </si>
  <si>
    <t>(iii) the carrying amount that would have been recognised had the revalued class of intangible assets been measured after recognition using the cost model.</t>
  </si>
  <si>
    <t>Profit before tax</t>
  </si>
  <si>
    <t>Non-current</t>
  </si>
  <si>
    <t>Less: Treasury Shares</t>
  </si>
  <si>
    <t>b. Other Equity</t>
  </si>
  <si>
    <t>Others (describe)</t>
  </si>
  <si>
    <t>Where sums have been written-off on a reduction of capital or revaluation of assets or where sums have been added on revaluation of assets, every balance sheet subsequent to date of such write-off, or addition shall show the reduced or increased figures as applicable and shall by way of a note also show the amount of the reduction or increase as applicable together with the date thereof for the first five years subsequent to the date of such reduction or increase.</t>
  </si>
  <si>
    <t>Other Intangible Assets</t>
  </si>
  <si>
    <t>If the Company has intangible assets and goodwill with indefinite lives, then disclosure requirements of Ind AS 36.134 is required to be complied with.</t>
  </si>
  <si>
    <t>For intangible assets having an indefinite useful life, the carrying amount of the asset and the reasons (factor that plays a significant roles) supporting the assessment of an indefinite useful life to be disclosed.</t>
  </si>
  <si>
    <t>Amount of contractual commitment for the acquisition of Intangible assets should be disclosed.</t>
  </si>
  <si>
    <t>For intangible assets acquired by way of a government grant and initially recognised at fair value, the following should be disclosed: 
(i) the fair value initially recognised for these assets;
(ii) their carrying amount; and
(iii) whether they are measured after recognition under the cost model or revaluation model.</t>
  </si>
  <si>
    <t>For the year ended</t>
  </si>
  <si>
    <t>Computers</t>
  </si>
  <si>
    <t>Exclusively used for R&amp;D</t>
  </si>
  <si>
    <t>Other than those used for R&amp;D</t>
  </si>
  <si>
    <t>Insurance</t>
  </si>
  <si>
    <t>Travelling and conveyance</t>
  </si>
  <si>
    <t>Sub-contracting charges</t>
  </si>
  <si>
    <t>Communication</t>
  </si>
  <si>
    <t>Printing and stationery</t>
  </si>
  <si>
    <t>Power and fuel</t>
  </si>
  <si>
    <t>Marketing expenses</t>
  </si>
  <si>
    <t>Advertisement</t>
  </si>
  <si>
    <t>Repairs and maintenance</t>
  </si>
  <si>
    <t>Recruitment expenses</t>
  </si>
  <si>
    <t>Training and development</t>
  </si>
  <si>
    <t>Software charges</t>
  </si>
  <si>
    <t>Miscellaneous expenses</t>
  </si>
  <si>
    <t>Balance as at 31 March, 2016</t>
  </si>
  <si>
    <t>Balance as at 1 April, 2015</t>
  </si>
  <si>
    <t>Balance as on 31st March 2016</t>
  </si>
  <si>
    <t>Balance as on 31st March 2015</t>
  </si>
  <si>
    <t>II. Accumulated depreciation and impairment for the year 2015-2016</t>
  </si>
  <si>
    <t>As at March 31, 2016</t>
  </si>
  <si>
    <t>As at April 1, 2015</t>
  </si>
  <si>
    <t>Balance at April 1, 2015</t>
  </si>
  <si>
    <t>Advance from customers</t>
  </si>
  <si>
    <t>Cash on hand</t>
  </si>
  <si>
    <t>Rent including lease rentals</t>
  </si>
  <si>
    <t>MAT credit</t>
  </si>
  <si>
    <t>(a) - Wholly owned subsidiaries</t>
  </si>
  <si>
    <t xml:space="preserve">As at </t>
  </si>
  <si>
    <t>I. Cost or deemed cost</t>
  </si>
  <si>
    <t>II.  Accumulated depreciation and impairment</t>
  </si>
  <si>
    <t>Acquisitions through business combination</t>
  </si>
  <si>
    <t>Depreciation expense</t>
  </si>
  <si>
    <t>Intangible assets under development</t>
  </si>
  <si>
    <t>As at April 01, 2015</t>
  </si>
  <si>
    <t>Non - Current</t>
  </si>
  <si>
    <t>Other advances</t>
  </si>
  <si>
    <t>Total aggregate quoted investment</t>
  </si>
  <si>
    <t xml:space="preserve">Aggregate market value of quoted investments </t>
  </si>
  <si>
    <t xml:space="preserve">Aggregate book value of quoted investments </t>
  </si>
  <si>
    <t>Less: Allowance for doubtful debts (expected credit loss allowance)</t>
  </si>
  <si>
    <t>Balances with Banks</t>
  </si>
  <si>
    <t>Rental income:</t>
  </si>
  <si>
    <t>Financial lease contingent rental income</t>
  </si>
  <si>
    <t>Other gains and losses</t>
  </si>
  <si>
    <t>Dividend from mutual funds</t>
  </si>
  <si>
    <t>Amortisation of intangible assets</t>
  </si>
  <si>
    <t>For audit</t>
  </si>
  <si>
    <t>For taxation matters</t>
  </si>
  <si>
    <t>For other services</t>
  </si>
  <si>
    <t>For reimbursement of expenses</t>
  </si>
  <si>
    <t>Legal &amp; professional charges</t>
  </si>
  <si>
    <t xml:space="preserve">  - Buildings</t>
  </si>
  <si>
    <t xml:space="preserve">  - Machinery</t>
  </si>
  <si>
    <t xml:space="preserve">  - Others</t>
  </si>
  <si>
    <t>Non executive directors commission</t>
  </si>
  <si>
    <t>Expenditure for Corporate Social Responsibility</t>
  </si>
  <si>
    <t>Provision for doubtful debts (net)</t>
  </si>
  <si>
    <t>Bad debts written off</t>
  </si>
  <si>
    <t>Less: Reversal of provision for doubtful debts</t>
  </si>
  <si>
    <t>Auditors' remuneration  (Refer Note (i) below)</t>
  </si>
  <si>
    <t>In respect of the current year</t>
  </si>
  <si>
    <t>In respect of prior years</t>
  </si>
  <si>
    <t>(d)     Fair value changes relating to own credit risk of financial liabilities          
          designated at fair value through profit or loss</t>
  </si>
  <si>
    <t>As at</t>
  </si>
  <si>
    <t>Balance at March 31, 2016</t>
  </si>
  <si>
    <t>% holding of equity shares</t>
  </si>
  <si>
    <t>Securities premium account</t>
  </si>
  <si>
    <t>Share options outstanding account</t>
  </si>
  <si>
    <t>Cash flow hedging reserve</t>
  </si>
  <si>
    <t>Share application money pending for allotment</t>
  </si>
  <si>
    <t>Less: Infotech Geospatial (India) Private Limited Amalgamation Adjustment</t>
  </si>
  <si>
    <t>Forward foreign exchange contracts</t>
  </si>
  <si>
    <t>Cumulative gain/ (loss) arising on changes in fair value of designated portion of hedging instruments reclassified to profit or loss:</t>
  </si>
  <si>
    <t>Income tax related to net gains/ losses recognised in other comprehensive income</t>
  </si>
  <si>
    <t>Exchange difference arising on translating the foreign operation</t>
  </si>
  <si>
    <t>Movement during the year</t>
  </si>
  <si>
    <t>Employee benefits</t>
  </si>
  <si>
    <t>Warranties</t>
  </si>
  <si>
    <t>Reductions arising from payments/ other sacrifices of future economic benefits</t>
  </si>
  <si>
    <t>Income tax payable</t>
  </si>
  <si>
    <t>Revenue received in advance</t>
  </si>
  <si>
    <t>Deferred tax assets</t>
  </si>
  <si>
    <t>Unsecured - at amortised cost</t>
  </si>
  <si>
    <t>Secured - at amortised cost</t>
  </si>
  <si>
    <t>Amounts due on factoring</t>
  </si>
  <si>
    <t>Inventories (lower of cost and net realisable value)</t>
  </si>
  <si>
    <t>Year ended 
March 31, 2016</t>
  </si>
  <si>
    <t xml:space="preserve">Notes </t>
  </si>
  <si>
    <t>For the year ended 
March 31, 2016</t>
  </si>
  <si>
    <t>Total Tangible assets</t>
  </si>
  <si>
    <t>Total Intangible assets</t>
  </si>
  <si>
    <t>Infotech Geospatial (India) Private Limited Amalgamation Adjustment</t>
  </si>
  <si>
    <t>Security deposits</t>
  </si>
  <si>
    <t>Consumables &amp; Stores</t>
  </si>
  <si>
    <t>Consumables &amp; stores consumed</t>
  </si>
  <si>
    <t>Excise duty on closing stock of finished goods (net)</t>
  </si>
  <si>
    <t xml:space="preserve">       Directors sitting fees</t>
  </si>
  <si>
    <t xml:space="preserve">       Non executive directors commission</t>
  </si>
  <si>
    <t>Freight Outwards</t>
  </si>
  <si>
    <t>Bad debts/advances written off</t>
  </si>
  <si>
    <t>Payment to auditors - Company</t>
  </si>
  <si>
    <t>Payment to auditors - Subsidiaries</t>
  </si>
  <si>
    <t>Trade payables</t>
  </si>
  <si>
    <t>Other current liabilities</t>
  </si>
  <si>
    <t>Total Assets</t>
  </si>
  <si>
    <t/>
  </si>
  <si>
    <t>Other current assets</t>
  </si>
  <si>
    <t>For and on behalf of the Board of Directors</t>
  </si>
  <si>
    <t>Securities premium Ind AS</t>
  </si>
  <si>
    <t>Unsecured, considered good</t>
  </si>
  <si>
    <t>Doubtful</t>
  </si>
  <si>
    <t>Statutory remittances</t>
  </si>
  <si>
    <t>(a) Investments</t>
  </si>
  <si>
    <t>Deferred tax assets (net)</t>
  </si>
  <si>
    <t xml:space="preserve">Other non-current assets </t>
  </si>
  <si>
    <t xml:space="preserve">Financial assets </t>
  </si>
  <si>
    <t>Total Current assets</t>
  </si>
  <si>
    <t>Total Equity</t>
  </si>
  <si>
    <t>Equity attributable to owners of the Company</t>
  </si>
  <si>
    <t>Financial Liabilities</t>
  </si>
  <si>
    <t>Deferred tax liabilities (Net)</t>
  </si>
  <si>
    <t>Other non-current liabilities</t>
  </si>
  <si>
    <t>Total Non-current liabilities</t>
  </si>
  <si>
    <t>(b) Trade payables</t>
  </si>
  <si>
    <t>(a) Borrowings</t>
  </si>
  <si>
    <t xml:space="preserve"> (a)  Investments</t>
  </si>
  <si>
    <t xml:space="preserve"> (b)  Trade receivables</t>
  </si>
  <si>
    <t xml:space="preserve"> (c)   Cash and cash equivalents</t>
  </si>
  <si>
    <t>(a) Borrowings</t>
  </si>
  <si>
    <t>(c)  Other financial liabilities</t>
  </si>
  <si>
    <t>(d)  Other financial liabilities measured at fair value</t>
  </si>
  <si>
    <t>Total Current liabilities</t>
  </si>
  <si>
    <t>Total Equity and liabilities</t>
  </si>
  <si>
    <t>As at March 31, 2017</t>
  </si>
  <si>
    <t xml:space="preserve">Property, plant and equipment </t>
  </si>
  <si>
    <t xml:space="preserve">Capital work-in-progress </t>
  </si>
  <si>
    <t>(b) Loans</t>
  </si>
  <si>
    <t>Other equity</t>
  </si>
  <si>
    <t>Corporate information and significant accounting policies</t>
  </si>
  <si>
    <t>1 &amp; 2</t>
  </si>
  <si>
    <t>In terms of our report attached</t>
  </si>
  <si>
    <t>B.V.R. Mohan Reddy</t>
  </si>
  <si>
    <t>Krishna Bodanapu</t>
  </si>
  <si>
    <t>Partner</t>
  </si>
  <si>
    <t>Executive Chairman</t>
  </si>
  <si>
    <t>Managing Director and CEO</t>
  </si>
  <si>
    <t>(DIN - 00058215)</t>
  </si>
  <si>
    <t>(DIN - 05301037)</t>
  </si>
  <si>
    <t>Ajay Aggarwal</t>
  </si>
  <si>
    <t>Sudheendhra Putty</t>
  </si>
  <si>
    <t>Place: Hyderabad</t>
  </si>
  <si>
    <t>Intangible assets</t>
  </si>
  <si>
    <t>Total income</t>
  </si>
  <si>
    <t>Total other comprehensive income</t>
  </si>
  <si>
    <t>Earnings per equity share</t>
  </si>
  <si>
    <t>1 and 2</t>
  </si>
  <si>
    <t>Investments In Subsidiaries</t>
  </si>
  <si>
    <t>I. Unquoted Investments (all fully paid)</t>
  </si>
  <si>
    <t>Total non-current other financial assets</t>
  </si>
  <si>
    <t>Total current other financial assets</t>
  </si>
  <si>
    <t>Total other financial assets</t>
  </si>
  <si>
    <t>Current:</t>
  </si>
  <si>
    <t xml:space="preserve"> (d)  Bank balances other than (c) above</t>
  </si>
  <si>
    <t>Authorised share capital:</t>
  </si>
  <si>
    <t>Issued and subscribed capital:</t>
  </si>
  <si>
    <t xml:space="preserve">Total </t>
  </si>
  <si>
    <t>(A) Reconciliation of the number of shares outstanding:</t>
  </si>
  <si>
    <t xml:space="preserve">Amount </t>
  </si>
  <si>
    <t>Balance at March 31, 2017</t>
  </si>
  <si>
    <t>For the year ended 
March 31, 2017</t>
  </si>
  <si>
    <t>Share based payments to employees</t>
  </si>
  <si>
    <t>Fair value changes on cash flow hedge (net)</t>
  </si>
  <si>
    <t>Dividends (including corporate dividend tax)</t>
  </si>
  <si>
    <t>Securities Premium- IND AS</t>
  </si>
  <si>
    <t>Securities Premium- Ind AS</t>
  </si>
  <si>
    <t>(End of last period presented under previous GAAP)</t>
  </si>
  <si>
    <t>(Date of transition)</t>
  </si>
  <si>
    <t>As per Ind AS balance sheet</t>
  </si>
  <si>
    <t>Capital work-in-progress</t>
  </si>
  <si>
    <t xml:space="preserve">Financial Assets </t>
  </si>
  <si>
    <t>Other non-current assets</t>
  </si>
  <si>
    <t>Advance to employees</t>
  </si>
  <si>
    <t>Total non-current assets</t>
  </si>
  <si>
    <t>Total current assets</t>
  </si>
  <si>
    <t>Equity</t>
  </si>
  <si>
    <t>Total non-current liabilities</t>
  </si>
  <si>
    <t>Current Tax Liabilities (Net)</t>
  </si>
  <si>
    <t>Total current liabilities</t>
  </si>
  <si>
    <t>Total equity and liabilities</t>
  </si>
  <si>
    <t>Year ended March 31, 2016</t>
  </si>
  <si>
    <t>Other income</t>
  </si>
  <si>
    <t>Total expenses</t>
  </si>
  <si>
    <t>(a) Investments</t>
  </si>
  <si>
    <t>(b) Loans</t>
  </si>
  <si>
    <t>(b) Other financial liabilities</t>
  </si>
  <si>
    <t>(b) Trade payables</t>
  </si>
  <si>
    <t>(c) Other financial liabilities</t>
  </si>
  <si>
    <t>(d) Other financial liabilities measured at fair value</t>
  </si>
  <si>
    <t>Cost of Materials Consumed</t>
  </si>
  <si>
    <t>Effective portion of Gain/ (loss) arising on changes in fair value of designated portion of hedging instruments in a cash flow hedge</t>
  </si>
  <si>
    <t>Transferred from Surplus in consolidated statement of Profit and loss</t>
  </si>
  <si>
    <t>Transferred from Contingency reserve</t>
  </si>
  <si>
    <t>For the Year ended 
March 31, 2017</t>
  </si>
  <si>
    <t>For the Year ended 
March 31, 2016</t>
  </si>
  <si>
    <t xml:space="preserve">  - Non executive directors commission</t>
  </si>
  <si>
    <t xml:space="preserve">  - Directors sitting fees</t>
  </si>
  <si>
    <t>Directors Remuneration</t>
  </si>
  <si>
    <t>Employee benefits expense</t>
  </si>
  <si>
    <t>- Owners of the Company</t>
  </si>
  <si>
    <t>- Non controlling interests</t>
  </si>
  <si>
    <t>Total comprehensive income for the year attributable to:</t>
  </si>
  <si>
    <t>Other comprehensive income for the year attributable to:</t>
  </si>
  <si>
    <t>Capital Reserve</t>
  </si>
  <si>
    <t>March 31, 2017</t>
  </si>
  <si>
    <t>March 31, 2016</t>
  </si>
  <si>
    <t xml:space="preserve">Profit after tax </t>
  </si>
  <si>
    <t>Basic:</t>
  </si>
  <si>
    <t>Number of shares outstanding at the year end</t>
  </si>
  <si>
    <t xml:space="preserve">Weighted average number of equity shares </t>
  </si>
  <si>
    <t>Diluted:</t>
  </si>
  <si>
    <t>Effect of potential equity shares on employee stock options outstanding</t>
  </si>
  <si>
    <t xml:space="preserve">Weighted average number of equity shares outstanding  </t>
  </si>
  <si>
    <t>Note: EPS is calculated based on profits excluding the other comprehensive income</t>
  </si>
  <si>
    <t>Year ended March 31, 2017</t>
  </si>
  <si>
    <t>Depreciation of property, plant and equipment</t>
  </si>
  <si>
    <t>Non current assets</t>
  </si>
  <si>
    <t>Nature of Security &amp; Terms of Repayment :</t>
  </si>
  <si>
    <t>(i) Nature of Security:</t>
  </si>
  <si>
    <t>(ii) Terms of Repayment:</t>
  </si>
  <si>
    <t>11B. Other Bank balances</t>
  </si>
  <si>
    <t>Total Cash and cash equivalents</t>
  </si>
  <si>
    <t>Cash and cash equivalents as per Consolidated Statement of Cash flows</t>
  </si>
  <si>
    <t>Reconciliation of Cash and bank balances</t>
  </si>
  <si>
    <t>Cash and Cash Equivalents (as per the above)</t>
  </si>
  <si>
    <t>Bank balance (as per the above)</t>
  </si>
  <si>
    <t>Total Cash and bank balances</t>
  </si>
  <si>
    <t>Total Non current Loans</t>
  </si>
  <si>
    <t>Non Controlling Interests</t>
  </si>
  <si>
    <t>Unbilled revenue</t>
  </si>
  <si>
    <t>2016-17</t>
  </si>
  <si>
    <t>Recognised in profit or loss</t>
  </si>
  <si>
    <t>Recognised in Other comprehensive income</t>
  </si>
  <si>
    <t>Recognised directly in equity</t>
  </si>
  <si>
    <t>Reclassified from equity to Profit or loss</t>
  </si>
  <si>
    <t>Acquisitions/disposals</t>
  </si>
  <si>
    <t xml:space="preserve">Deferred tax (liabilities)/assets in relation to </t>
  </si>
  <si>
    <t>Cost &amp; Estimated Earnings in Excess of Billings</t>
  </si>
  <si>
    <t>Depreciation &amp; Amortization</t>
  </si>
  <si>
    <t>2015-16</t>
  </si>
  <si>
    <t>The Income tax expense for the year can be reconciled to the accounting profit as follows</t>
  </si>
  <si>
    <t>Year ended 
March 31, 2017</t>
  </si>
  <si>
    <t>Profit before tax from continuing operations</t>
  </si>
  <si>
    <t>Income tax expense calculated at xx% (2015-16 :xx%)</t>
  </si>
  <si>
    <t>Effect of expenses that are not deductible in determining taxable profit</t>
  </si>
  <si>
    <t>Effect of different tax rates of subsidiaries operating in other jurisdictions</t>
  </si>
  <si>
    <t>Adjustments recognised in the current year in relation to the current tax of prior years</t>
  </si>
  <si>
    <t xml:space="preserve">Income tax expense recognised in profit or loss </t>
  </si>
  <si>
    <t>Total Current tax liabilities</t>
  </si>
  <si>
    <t>Issued and Paid up Capital at April 1, 2015</t>
  </si>
  <si>
    <t>a. Equity</t>
  </si>
  <si>
    <t xml:space="preserve">Share of profit of associate </t>
  </si>
  <si>
    <t>Share of profit of joint venture</t>
  </si>
  <si>
    <t>Deferred tax liabilities, net</t>
  </si>
  <si>
    <t>Exchange difference arising on translating the foreign operations</t>
  </si>
  <si>
    <t>Softential Inc. Amalgamation adjustment (refer note **)</t>
  </si>
  <si>
    <t>Infotech Geospatial (India) Private Limited Amalgamation Adjustment (refer note **)</t>
  </si>
  <si>
    <t>Remeasurement of net defined benefit liability/asset, net of tax effect (refer note **)</t>
  </si>
  <si>
    <t>Issue of shares under the Company's employee share option plan (refer note **)</t>
  </si>
  <si>
    <t>Exchange difference arising on translating the foreign operations (refer note **)</t>
  </si>
  <si>
    <t>Fair value changes on cash flow hedge (net) (refer note **)</t>
  </si>
  <si>
    <t>Share based payment transactions expense</t>
  </si>
  <si>
    <t>Foreign currency translation adjustments</t>
  </si>
  <si>
    <t>Tax on dividend</t>
  </si>
  <si>
    <t>Warranty provision</t>
  </si>
  <si>
    <t>Current tax assets</t>
  </si>
  <si>
    <t>Other operating revenue</t>
  </si>
  <si>
    <t>Liabilities no longer required, written back</t>
  </si>
  <si>
    <t>Loans from banks (refer note below)</t>
  </si>
  <si>
    <t>Loans from related parties (refer note below)</t>
  </si>
  <si>
    <t>Share based payment expense</t>
  </si>
  <si>
    <t>Allotment of shares under the ASOP plans</t>
  </si>
  <si>
    <t>No. of shares</t>
  </si>
  <si>
    <t>Interest income on financial assets carried at amortised cost</t>
  </si>
  <si>
    <t>Bank deposits</t>
  </si>
  <si>
    <t>Dividend income on investment carried at fair value through profit and loss</t>
  </si>
  <si>
    <t>(net of expenses directly attributable to such income)</t>
  </si>
  <si>
    <t>Other non-operating income</t>
  </si>
  <si>
    <t>Net foreign exchange gain</t>
  </si>
  <si>
    <t>Hedge ineffectiveness on cash flow hedges (Refer Note xx)</t>
  </si>
  <si>
    <t>(i) Disposal of investment in subsidiary</t>
  </si>
  <si>
    <t>As on the date of Disposal</t>
  </si>
  <si>
    <t>Purchase consideration received</t>
  </si>
  <si>
    <t>Gain on disposal of investment in subsidiary</t>
  </si>
  <si>
    <t>Summary of assets and liabilities over which control was lost:</t>
  </si>
  <si>
    <t>Other finance assets</t>
  </si>
  <si>
    <t>Other non current assets</t>
  </si>
  <si>
    <t>Incidental expenses</t>
  </si>
  <si>
    <t>Opening Stock:</t>
  </si>
  <si>
    <t>Closing Stock:</t>
  </si>
  <si>
    <t>Changes in inventories of finished goods and work-in-progress</t>
  </si>
  <si>
    <t>Excise duty on sale of goods</t>
  </si>
  <si>
    <t>Less:Capitalized (Refer note xx)</t>
  </si>
  <si>
    <t>Social security and other benefits to overseas employees</t>
  </si>
  <si>
    <t>Stores and spares consumed</t>
  </si>
  <si>
    <t>Marketing and advertising expenses</t>
  </si>
  <si>
    <t>Company</t>
  </si>
  <si>
    <t xml:space="preserve">For other services </t>
  </si>
  <si>
    <t>For services rendered by affiliates of statutory auditors</t>
  </si>
  <si>
    <t>Reimbursement of expenses</t>
  </si>
  <si>
    <t>Subsidiaries</t>
  </si>
  <si>
    <t>Total Auditors' remuneration</t>
  </si>
  <si>
    <t>For the year ended March 31, 2016</t>
  </si>
  <si>
    <t>For the year ended March 31, 2017</t>
  </si>
  <si>
    <t>For statutory audit</t>
  </si>
  <si>
    <t>Other operating expenses</t>
  </si>
  <si>
    <t>Factory rent</t>
  </si>
  <si>
    <t>Exceptional item (net)</t>
  </si>
  <si>
    <t>Profit before exceptional items, share of profit from associate &amp; joint venture and tax</t>
  </si>
  <si>
    <t>A Items that will will not be reclassified subsequently to profit or loss</t>
  </si>
  <si>
    <t>(b) Income tax relating to items that will not be reclassified to profit or loss</t>
  </si>
  <si>
    <t>B Items that may be reclassified to profit or loss</t>
  </si>
  <si>
    <t>(a) Exchange differences in translating the financial statements of  foreign operations</t>
  </si>
  <si>
    <t>(c) Income tax relating to items that may be reclassified to profit or loss</t>
  </si>
  <si>
    <t>(b) Effective portion of gain and loss on designated portion of hedging instruments in a cash flow hedge</t>
  </si>
  <si>
    <t>Profit for the year attributable to:</t>
  </si>
  <si>
    <t>(a) Remeasurements of the defined benefit plans</t>
  </si>
  <si>
    <t>Tax expense</t>
  </si>
  <si>
    <t>INCOME</t>
  </si>
  <si>
    <t>Other income (net)</t>
  </si>
  <si>
    <t>Profit before share of profit from associate &amp; joint venture and tax</t>
  </si>
  <si>
    <t>3. Property, plant and equipment and capital work -in-progress</t>
  </si>
  <si>
    <t xml:space="preserve">Vehicles </t>
  </si>
  <si>
    <t>Loss on foreign currency forward and option contracts (net) (Refer Note xx)</t>
  </si>
  <si>
    <t>Cost or deemed cost</t>
  </si>
  <si>
    <t>Derecognised on account of amalgamation</t>
  </si>
  <si>
    <t>Balance at end of the year</t>
  </si>
  <si>
    <t>Derecognised on disposal of a subsidiary</t>
  </si>
  <si>
    <t>The general reserve is used from time to time to transfer profits from retained earnings for appropriation purposes. As the general reserve is created by a transfer from one component of equity to another and is not an item of other comprehensive income, items included in the general reserve will note be reclassified subsequently to profit or loss.</t>
  </si>
  <si>
    <t>The cash flow hedging reserve represents the cumulative effective portion of gains or losses arising on changes in fair value of designated portion of hedging instruments entered into for cash flow hedges. The cumulative gain or loss arising on changes in fair value of the designated portion of the hedging instruments that are recognised and accumulated under the heading of cash flow hedging reserve will be reclassified to profit or loss only when the hedged transaction affects the profit or loss, or included as a basis adjustment to the non financial hedged item.</t>
  </si>
  <si>
    <t>Cumulative (gain)/losses arising on changes in fair value of designated portion of hedging instruments reclassified from cash flow hedging reserve into profit or loss during the year are included in the following line items:</t>
  </si>
  <si>
    <t xml:space="preserve">Revenue </t>
  </si>
  <si>
    <t>Income tax expense</t>
  </si>
  <si>
    <t>Exchange differences relating to the translation of the results and net assets of the Group's foreign operations from their functional currencies to the Group's presentation currency (i.e. Rs.) are recognised directly in other comprehensive income and accumulated in the foreign currency translation reserve. Exchange differences previously accumulated in the foreign currency translation reserve (in respect of translating both the net assets of foreign operations and hedges of foreign operations) are reclassified to profit or loss on the disposal of the foreign operation.</t>
  </si>
  <si>
    <t xml:space="preserve">Bargain gain on business combination is recognised directly in Other comprehensive Income and accumulated in Capital Reserve.  </t>
  </si>
  <si>
    <t>Carrying amount of:</t>
  </si>
  <si>
    <t>Freehold land</t>
  </si>
  <si>
    <t>Leasehold improvements</t>
  </si>
  <si>
    <t>II.  Accumulated depreciation</t>
  </si>
  <si>
    <t>Balance as at April 1, 2015</t>
  </si>
  <si>
    <t xml:space="preserve">Depreciation expense for the year </t>
  </si>
  <si>
    <t>Tools and equipment</t>
  </si>
  <si>
    <t>Electrical installations</t>
  </si>
  <si>
    <t>Furniture and fixtures</t>
  </si>
  <si>
    <t>Office equipment</t>
  </si>
  <si>
    <t>Capital work-in- progress</t>
  </si>
  <si>
    <t>Balance as at March 31, 2016</t>
  </si>
  <si>
    <t>Balance as at March 31, 2017</t>
  </si>
  <si>
    <t>Eliminated on disposal of a subsidiary</t>
  </si>
  <si>
    <t>Computer software</t>
  </si>
  <si>
    <t>Other intangible assets</t>
  </si>
  <si>
    <t>Additions on account of business combinations</t>
  </si>
  <si>
    <t>(i) Equity instruments of other entities (unquoted)</t>
  </si>
  <si>
    <t> Equity instruments of joint venture company (unquoted)</t>
  </si>
  <si>
    <t> Equity instruments of other entities (unquoted)</t>
  </si>
  <si>
    <t xml:space="preserve"> Equity instruments of associate company (unquoted)</t>
  </si>
  <si>
    <t>Investment carried at cost</t>
  </si>
  <si>
    <t>Investment carried at fair value through OCI</t>
  </si>
  <si>
    <t>Note 1: Details of non-current investments</t>
  </si>
  <si>
    <t>Investment carried at fair value through profit and loss</t>
  </si>
  <si>
    <t>* The market value of quoted investment is equal to its carrying value.</t>
  </si>
  <si>
    <t>Units</t>
  </si>
  <si>
    <t>Margin money</t>
  </si>
  <si>
    <t>- maturity of more than 12 months</t>
  </si>
  <si>
    <t xml:space="preserve"> Loans to employees</t>
  </si>
  <si>
    <t>Total current loans</t>
  </si>
  <si>
    <t>Prepaid expenses</t>
  </si>
  <si>
    <t xml:space="preserve"> Balance with government authority</t>
  </si>
  <si>
    <t>Balance with government authority</t>
  </si>
  <si>
    <t>Total other assets</t>
  </si>
  <si>
    <t>4. Goodwill</t>
  </si>
  <si>
    <t>14.1 General Reserve</t>
  </si>
  <si>
    <t>14.2 Securities premium reserve</t>
  </si>
  <si>
    <t>14.3 Share options outstanding account</t>
  </si>
  <si>
    <t>14.4 Cash flow hedging reserve</t>
  </si>
  <si>
    <t>14.5 Foreign currency translation reserve</t>
  </si>
  <si>
    <t>14.7 Capital Reserve</t>
  </si>
  <si>
    <t>Remittances in transit</t>
  </si>
  <si>
    <t>in current accounts</t>
  </si>
  <si>
    <t>in deposit accounts</t>
  </si>
  <si>
    <t>Derivative financial asset</t>
  </si>
  <si>
    <t>Less: Allowance for bad and doubtful loans</t>
  </si>
  <si>
    <t>Premium on issue of shares under the Company's associate stock option plan</t>
  </si>
  <si>
    <t>The above reserve relates to share options granted by the Company to its employees under the associate stock option plan. Further information about share based payments to employees is set out in note xxx</t>
  </si>
  <si>
    <t>Balance at April 1, 2016</t>
  </si>
  <si>
    <t>Cash-settles share-based payments ( Refer Note xx)</t>
  </si>
  <si>
    <t>Current maturities of Long term borrowings</t>
  </si>
  <si>
    <t>Unpaid Dividends</t>
  </si>
  <si>
    <t>(i) Derivative Financial liability</t>
  </si>
  <si>
    <t xml:space="preserve">(ii) Security deposits </t>
  </si>
  <si>
    <t>(iii) Payables on purchase of fixed assets</t>
  </si>
  <si>
    <t xml:space="preserve"> (iv) Interest rate swaps</t>
  </si>
  <si>
    <t>19.1  Deferred tax balance</t>
  </si>
  <si>
    <t>19.3 - Tax Expense</t>
  </si>
  <si>
    <t>Unpaid dividend account</t>
  </si>
  <si>
    <t>Deposits held as margin money/security for bank guarantees</t>
  </si>
  <si>
    <t>Sale of products (including excise duty for the year ended 
March 31, 2017 - xx ; year ended March 31, 2016 -xx)</t>
  </si>
  <si>
    <t>Gain on disposal of investment in subsidiary (Refer note xx)</t>
  </si>
  <si>
    <t xml:space="preserve">(i). Details of Write off of Inventory </t>
  </si>
  <si>
    <t>(ii) Inventory - Non current portion</t>
  </si>
  <si>
    <t>Interest income from related parties</t>
  </si>
  <si>
    <t xml:space="preserve"> Interest accrued - inter company</t>
  </si>
  <si>
    <t>Loans to related parties</t>
  </si>
  <si>
    <t>Interest accrued - related parties</t>
  </si>
  <si>
    <t>Dues to creditors other than micro enterprises and small enterprises</t>
  </si>
  <si>
    <t>Dues to micro enterprises and small enterprises (Refer Note xx)</t>
  </si>
  <si>
    <t>GVK Energy Limited</t>
  </si>
  <si>
    <t>Interest accrued but not due on borrowings</t>
  </si>
  <si>
    <t>Interest accrued and due on borrowings</t>
  </si>
  <si>
    <t>Advances recoverable in cash or kind -Current</t>
  </si>
  <si>
    <t>Trade Payables - Non Current</t>
  </si>
  <si>
    <t>Retention monies</t>
  </si>
  <si>
    <t>The Company disinvested 100% of its investment in Infotech Enterprises Information Technology Services Private Limited, India, and its wholly-owned subsidiary, Infotech Enterprises Information Technology Services GmbH, Germany, on September 16, 2015. An amount of ` 23 million, being excess of sale consideration over the investment, was recognised as gain on disposal of investment in subsidiary. The full consideration was received by the Company in cash and cash equivalents.</t>
  </si>
  <si>
    <t>(F). Details of shares reserved for issue:</t>
  </si>
  <si>
    <r>
      <t>If some or all of the carrying amount of</t>
    </r>
    <r>
      <rPr>
        <b/>
        <sz val="10"/>
        <rFont val="Book Antiqua"/>
        <family val="1"/>
      </rPr>
      <t xml:space="preserve"> goodwill or intangible assets with indefinite useful lives </t>
    </r>
    <r>
      <rPr>
        <sz val="10"/>
        <rFont val="Book Antiqua"/>
        <family val="1"/>
      </rPr>
      <t>is allocated across multiple cash-generating units (groups of units), and the amount so allocated to each unit (group of units) is not significant in comparison with the entity’s total carrying amount of goodwill or intangible assets with indefinite useful lives, that fact shall be disclosed, together with the aggregate carrying amount of goodwill or intangible assets with indefinite useful lives allocated to those units (groups of units). In addition, if the recoverable amounts of any of those units (groups of units) are based on the same key assumption(s) and the aggregate carrying amount of goodwill or intangible assets with indefinite useful lives allocated to them is significant in comparison with the entity’s total carrying amount of goodwill or intangible assets with indefinite useful lives, an entity shall disclose that fact, together with:
(a) the aggregate carrying amount of goodwill allocated to those units (groups of units).
(b) the aggregate carrying amount of intangible assets with indefinite useful lives allocated to those units (groups of units).
(c) a description of the key assumption(s).
(d) a description of management’s approach to determining the value(s) assigned to the key assumption(s), whether those value(s) reflect past experience or, if appropriate, are consistent with external sources of information, and, if not, how and why they differ from past experience or external sources of information.
(e) if a reasonably possible change in the key assumption(s) would cause the aggregate of the units’ (groups of units’) carrying amounts to exceed the aggregate of their recoverable amounts:
(i) the amount by which the aggregate of the units’ (groups of units’) recoverable amounts exceeds the aggregate of their carrying amounts.
(ii) the value(s) assigned to the key assumption(s).
(iii) the amount by which the value(s) assigned to the key assumption(s) must change, after incorporating any consequential effects of the change on the other variables used to measure recoverable amount, in order for the aggregate of the units’ (groups of units’) recoverable amounts to be equal to the aggregate of their carrying amounts.</t>
    </r>
  </si>
  <si>
    <r>
      <t xml:space="preserve">Notes: </t>
    </r>
    <r>
      <rPr>
        <sz val="10"/>
        <rFont val="Book Antiqua"/>
        <family val="1"/>
      </rPr>
      <t>Additional disclosures</t>
    </r>
  </si>
  <si>
    <r>
      <t xml:space="preserve">A disclosure is required for the nature and amount of change in an accounting estimate for intangible assets. Such disclosures may arise from changes in:
(a) the assessment of an intangible asset’s useful life;
(b) the amortisation method; or
(c) residual values.
(ii) The impact of change in estimates in current period and in subsequent periods </t>
    </r>
    <r>
      <rPr>
        <b/>
        <sz val="10"/>
        <rFont val="Book Antiqua"/>
        <family val="1"/>
      </rPr>
      <t>(if any)</t>
    </r>
    <r>
      <rPr>
        <sz val="10"/>
        <rFont val="Book Antiqua"/>
        <family val="1"/>
      </rPr>
      <t xml:space="preserve"> is required to be quantified.</t>
    </r>
  </si>
  <si>
    <t>(` in millions)</t>
  </si>
  <si>
    <t>Entity A</t>
  </si>
  <si>
    <t>Entity B</t>
  </si>
  <si>
    <t>Entity XX</t>
  </si>
  <si>
    <t>Deposits other than margin money</t>
  </si>
  <si>
    <t>Financial Guarantee liability</t>
  </si>
  <si>
    <t>Equity portion of other financial instruments</t>
  </si>
  <si>
    <t>Trade receivables Non Current</t>
  </si>
  <si>
    <t xml:space="preserve"> (c)  Trade receivables</t>
  </si>
  <si>
    <t>(i) Equity instruments of Subsidiaries (unquoted)</t>
  </si>
  <si>
    <t>(iii) Equity instruments of joint venture company (unquoted)</t>
  </si>
  <si>
    <t>Tax assets</t>
  </si>
  <si>
    <t>For the  year ended</t>
  </si>
  <si>
    <t>A. CASH FLOW FROM OPERATING ACTIVITIES</t>
  </si>
  <si>
    <t>Adjustments for :</t>
  </si>
  <si>
    <t>Expenses recognised in respect of equity-settled share-based payments</t>
  </si>
  <si>
    <t>Exceptional item</t>
  </si>
  <si>
    <t>Dividend income</t>
  </si>
  <si>
    <t>Rental income from operating leases</t>
  </si>
  <si>
    <t>Liabilities / provisions no longer required written back</t>
  </si>
  <si>
    <t>Profit on sale of long term investments</t>
  </si>
  <si>
    <t>Provision for doubtful trade and other receivables, loans and advances</t>
  </si>
  <si>
    <t>Currency Translation Reserve movement for the year</t>
  </si>
  <si>
    <t>Unrealised forex (gain) / loss</t>
  </si>
  <si>
    <t>Operating profit before working capital changes</t>
  </si>
  <si>
    <t>Adjustments for (increase) / decrease in operating assets:</t>
  </si>
  <si>
    <t>Adjustments for increase / (decrease) in operating liabilities:</t>
  </si>
  <si>
    <t>Deferred tax on amalgamation</t>
  </si>
  <si>
    <t>Net income tax paid</t>
  </si>
  <si>
    <t>B. CASH FLOW FROM INVESTING ACTIVITIES</t>
  </si>
  <si>
    <t>Current investments</t>
  </si>
  <si>
    <t xml:space="preserve">  - Carried at fair value through OCI</t>
  </si>
  <si>
    <t>Sale of long-term investments</t>
  </si>
  <si>
    <t xml:space="preserve">  - Subsidiaries</t>
  </si>
  <si>
    <t>Loans given</t>
  </si>
  <si>
    <t>Dividend income received</t>
  </si>
  <si>
    <t xml:space="preserve">  - Subsidiary</t>
  </si>
  <si>
    <t>Indemnity claim on Non-current investment in subsidiary (Refer Note 26.2)</t>
  </si>
  <si>
    <t>Cash &amp; cash equivalent on account of Amalgamation (Refer Note 28)</t>
  </si>
  <si>
    <t>Movement in Bank balances not considered as cash and cash equivalents</t>
  </si>
  <si>
    <t>C. CASH FLOW FROM FINANCING ACTIVITIES</t>
  </si>
  <si>
    <t>Proceeds from issue of equity shares</t>
  </si>
  <si>
    <t>Share application money received</t>
  </si>
  <si>
    <t>Dividends paid</t>
  </si>
  <si>
    <t xml:space="preserve">Effect of exchange differences on translation of foreign </t>
  </si>
  <si>
    <t>currency Cash and cash equivalents</t>
  </si>
  <si>
    <t>Loss / (gain) on sale of PPE (net)</t>
  </si>
  <si>
    <t>Sale of Energy</t>
  </si>
  <si>
    <t>Donations</t>
  </si>
  <si>
    <t>GVK Power (Goindwal Sahib) Limited</t>
  </si>
  <si>
    <t>(in Rs.)</t>
  </si>
  <si>
    <t>Rent</t>
  </si>
  <si>
    <t>Assets written off</t>
  </si>
  <si>
    <t>Membership Number: 023651</t>
  </si>
  <si>
    <t>Director</t>
  </si>
  <si>
    <t>(S Satyanarayana Murthy)</t>
  </si>
  <si>
    <t>Firms' Registration Number: 000513S</t>
  </si>
  <si>
    <t>Loss for the year</t>
  </si>
  <si>
    <t>Loss before exceptional items</t>
  </si>
  <si>
    <t>Previous Year</t>
  </si>
  <si>
    <t>Travelling Expenses</t>
  </si>
  <si>
    <t>Administrative Expenses</t>
  </si>
  <si>
    <t>Communication Costs</t>
  </si>
  <si>
    <t>Operational &amp; Maintenance Expenses</t>
  </si>
  <si>
    <t>Staff Welfare Expenses</t>
  </si>
  <si>
    <t>Diff</t>
  </si>
  <si>
    <t>GVK Power &amp; Infrastructure Ltd</t>
  </si>
  <si>
    <t>Retention Money</t>
  </si>
  <si>
    <t>Prepaid Expenses</t>
  </si>
  <si>
    <t>Service Tax Input Credit</t>
  </si>
  <si>
    <t>Capital Work-in-Progress</t>
  </si>
  <si>
    <t>EDC</t>
  </si>
  <si>
    <t>Security Charges</t>
  </si>
  <si>
    <t>Ash Handling Charges</t>
  </si>
  <si>
    <t>Miscellaneous Expenses</t>
  </si>
  <si>
    <t>As at 31st March 2017</t>
  </si>
  <si>
    <t>As at 31 March 2016</t>
  </si>
  <si>
    <t>Cash Flow Statement for the year ended 31st March 2017</t>
  </si>
  <si>
    <t>Loss before tax</t>
  </si>
  <si>
    <t>(Increase) / decrease in Receivables</t>
  </si>
  <si>
    <t>(Increase) / decrease in Inventories</t>
  </si>
  <si>
    <t>(Increase) / decrease in Other Current Assets</t>
  </si>
  <si>
    <t>Proceeds from Working Capital</t>
  </si>
  <si>
    <t xml:space="preserve"> Less: Closing Interest Accrued &amp; Due</t>
  </si>
  <si>
    <t>Fixed Assets</t>
  </si>
  <si>
    <t>Other Current Liabilities</t>
  </si>
  <si>
    <t>Less:  Current Maturities of the Long term Loans</t>
  </si>
  <si>
    <t>Add: Interest Earned</t>
  </si>
  <si>
    <t xml:space="preserve">Number of shares </t>
  </si>
  <si>
    <t>Depreciation</t>
  </si>
  <si>
    <t>Weighted Average No. of Shares  for the F Y 2016-17</t>
  </si>
  <si>
    <t>Number of shares</t>
  </si>
  <si>
    <t>Cum. No.of shares</t>
  </si>
  <si>
    <t>Effective Date</t>
  </si>
  <si>
    <t>No.of Days</t>
  </si>
  <si>
    <t>Weighted Average No.of Shares</t>
  </si>
  <si>
    <t>Net Loss after Tax</t>
  </si>
  <si>
    <t>EPS- BASIC</t>
  </si>
  <si>
    <t>Weighted Average No. of Shares  for the F Y 2015-16</t>
  </si>
  <si>
    <t xml:space="preserve"> 1. Term Loan I:</t>
  </si>
  <si>
    <t xml:space="preserve">IDBI Bank, the lead of consortium of banks and Financial Institutions  has extended Scheduled Commercial Operation Date(SCOD) to 1st November, 2015 and also approved consequential shift in repayment schedule of loans. According to which, 70% of the loan is repayable in 41 structured quarterly instalments and balance of 30% along with 41st instalment, commencing from 1st May 2016. </t>
  </si>
  <si>
    <t xml:space="preserve">IDBI Bank, the lead of consortium of banks and Financial Institutions  has extended Scheduled Commercial Operation Date(SCOD) to 1st November, 2015 and also approved consequential shift in repayment schedule. As per the said approval, 70% of the loan is repayable in 38 structured quarterly instalments and bullet payment of 30% along with 38th  instalment, commencing from 1st May 2016. </t>
  </si>
  <si>
    <t>Irrecoverable and unconditional Corporate Guarantee of GVK Energy Ltd to secure the outstandings.</t>
  </si>
  <si>
    <t>Conversion:</t>
  </si>
  <si>
    <t xml:space="preserve"> In case of default in repayment of principal / interest or any combination thereof for a period of 30 days or more from due date , the Lenders, at their option, can exercise right to convert the whole or part of the outstanding amount of the loan into fully paid-up equity shares of the Company, at par.</t>
  </si>
  <si>
    <t>Current maturities of long-term borrowings</t>
  </si>
  <si>
    <t>Due to other than micro and small enterprises *</t>
  </si>
  <si>
    <t>Creditors for capital works</t>
  </si>
  <si>
    <t>Liabilities for: Other finance</t>
  </si>
  <si>
    <t xml:space="preserve">                  : Capital works</t>
  </si>
  <si>
    <t xml:space="preserve">                    : Expenses</t>
  </si>
  <si>
    <t>Dues to staff</t>
  </si>
  <si>
    <t>Provision for Income Tax (Net of Advance tax and TDS)</t>
  </si>
  <si>
    <t>Note No: 9</t>
  </si>
  <si>
    <t>Gross Block</t>
  </si>
  <si>
    <t>Net Block</t>
  </si>
  <si>
    <t>Deductions</t>
  </si>
  <si>
    <t>Up to</t>
  </si>
  <si>
    <t>On</t>
  </si>
  <si>
    <t>01 April 2016</t>
  </si>
  <si>
    <t>31 Mar 2017</t>
  </si>
  <si>
    <t>For the year</t>
  </si>
  <si>
    <t>deductions</t>
  </si>
  <si>
    <t>31 Mar 2016</t>
  </si>
  <si>
    <t>(a) Tangible</t>
  </si>
  <si>
    <t>Land (Freehold)</t>
  </si>
  <si>
    <t>Buildings and Roads</t>
  </si>
  <si>
    <t>Plant and Machinery</t>
  </si>
  <si>
    <t>Assets/CWIP/Preop</t>
  </si>
  <si>
    <t>Acc. Dep</t>
  </si>
  <si>
    <t>Furniture and Fixtures</t>
  </si>
  <si>
    <t>Trial Balance Net</t>
  </si>
  <si>
    <t>Dep in P &amp; L / EDC</t>
  </si>
  <si>
    <t>Actual Net Block</t>
  </si>
  <si>
    <t>FA Schedule Net Block/BS</t>
  </si>
  <si>
    <t>Locomotive</t>
  </si>
  <si>
    <t>Total (a)</t>
  </si>
  <si>
    <t>Previous Year (a)</t>
  </si>
  <si>
    <t>(b) Intangible</t>
  </si>
  <si>
    <t xml:space="preserve">Right to use railway line </t>
  </si>
  <si>
    <t>Total (b)</t>
  </si>
  <si>
    <t>Previous Year (b)</t>
  </si>
  <si>
    <t>Total (a+b)</t>
  </si>
  <si>
    <t>Previous Year (a+b)</t>
  </si>
  <si>
    <t>CWIP</t>
  </si>
  <si>
    <t>Note: Depreciation charged to statement of profit and loss is net of Rs. 2,55,56,924/- (2015: 1,72,07,679/-) transferred to Expenditure during construction, pending allocation (net)</t>
  </si>
  <si>
    <t>P &amp; M Cap Cost</t>
  </si>
  <si>
    <t>P &amp; M</t>
  </si>
  <si>
    <t>P&amp;M</t>
  </si>
  <si>
    <t>Civil works</t>
  </si>
  <si>
    <t>Civil Works</t>
  </si>
  <si>
    <t>Upto 31 March 2016</t>
  </si>
  <si>
    <t>Payments and Benefits to employees:</t>
  </si>
  <si>
    <t>Salaries, Wages and Bonus</t>
  </si>
  <si>
    <t>Contribution to Provident Fund and Other Funds</t>
  </si>
  <si>
    <t>Remuneration to Managing Director</t>
  </si>
  <si>
    <t xml:space="preserve">                                    : Other Assets</t>
  </si>
  <si>
    <t>Power and Fuel</t>
  </si>
  <si>
    <t>Fuel used for Trail runs</t>
  </si>
  <si>
    <t>Rates and Taxes</t>
  </si>
  <si>
    <t>Printing and Stationery</t>
  </si>
  <si>
    <t>Travelling and Conveyance</t>
  </si>
  <si>
    <t>Communication Expenses</t>
  </si>
  <si>
    <t>Advertisement and Business Promotion Expenses</t>
  </si>
  <si>
    <t>Legal and Professional Charges</t>
  </si>
  <si>
    <t>Interest on : Fixed Loans</t>
  </si>
  <si>
    <t xml:space="preserve">                  : Others</t>
  </si>
  <si>
    <t>Other Borrowing Costs</t>
  </si>
  <si>
    <t>Remuneration to Auditors: As Auditors</t>
  </si>
  <si>
    <t xml:space="preserve">                                         : Certification Fee</t>
  </si>
  <si>
    <t>Contract Labour</t>
  </si>
  <si>
    <t>Advances Written Off</t>
  </si>
  <si>
    <t>Loss on sale of Material</t>
  </si>
  <si>
    <t>Loss on sale of Asset</t>
  </si>
  <si>
    <t>Total (A)</t>
  </si>
  <si>
    <t>Credit Balances and Excess Provisions Written Back</t>
  </si>
  <si>
    <t>Interest Earned on FDR with Axis Bank</t>
  </si>
  <si>
    <t>Dividends from Mutual Funds</t>
  </si>
  <si>
    <t>Profit on Sale of Assets</t>
  </si>
  <si>
    <t>Profit on Forward Contracts</t>
  </si>
  <si>
    <t>Insurance Claim Received</t>
  </si>
  <si>
    <t>Miscellaneous Income</t>
  </si>
  <si>
    <t>Sale of Infirm Power</t>
  </si>
  <si>
    <t>Less: Provision for Income Tax: Current year</t>
  </si>
  <si>
    <t xml:space="preserve">                                                : Earlier year</t>
  </si>
  <si>
    <t>Total (B)</t>
  </si>
  <si>
    <t>Total (A-B)</t>
  </si>
  <si>
    <t>Advances: to Suppliers</t>
  </si>
  <si>
    <t xml:space="preserve">    : for expenses</t>
  </si>
  <si>
    <t>Interest receivable</t>
  </si>
  <si>
    <t>GVK Coal (Tokisud) Company P.Ltd(Fellow subsidary)</t>
  </si>
  <si>
    <t>Advance Tax &amp; TDS (Net of Provisions)</t>
  </si>
  <si>
    <t>Less: Rebate</t>
  </si>
  <si>
    <t>Revenue from Operation</t>
  </si>
  <si>
    <t>Accumulated Depreciation</t>
  </si>
  <si>
    <t>Advances to Suppliers</t>
  </si>
  <si>
    <t>Creditors for Expenses</t>
  </si>
  <si>
    <t>Name of the Party</t>
  </si>
  <si>
    <t>Issue of shares</t>
  </si>
  <si>
    <t>GVK Energy Ltd</t>
  </si>
  <si>
    <t>Stock in Transit</t>
  </si>
  <si>
    <t>Right to Use Railway Line</t>
  </si>
  <si>
    <t>Other security deposits</t>
  </si>
  <si>
    <t xml:space="preserve">IDBI Ultra Short Term Fund </t>
  </si>
  <si>
    <t>Salaries and wages</t>
  </si>
  <si>
    <t>Other interest expense</t>
  </si>
  <si>
    <t xml:space="preserve"> ii) First charge by way of assignment or creation of charge on all the rights, title, interest, benefits, claims and demands whatsoever in the project documents.</t>
  </si>
  <si>
    <t>iii) Pledge of 51% of equity shares held by the Holding Company</t>
  </si>
  <si>
    <t>Term Loans from Banks and Financial Institutions are secured by:</t>
  </si>
  <si>
    <t>Advances to employees for expenses</t>
  </si>
  <si>
    <t>(i) Equity instruments of associate company (unquoted)</t>
  </si>
  <si>
    <t>(ii) Equity instruments of other entities (unquoted)</t>
  </si>
  <si>
    <t>Note 1: Details of current investments</t>
  </si>
  <si>
    <t>B. Current investments (Refer Note 1 below)</t>
  </si>
  <si>
    <t>4. Other intangible assets</t>
  </si>
  <si>
    <t>5. Investments</t>
  </si>
  <si>
    <t>11. Loans</t>
  </si>
  <si>
    <t>7. Other assets</t>
  </si>
  <si>
    <t>8. Inventories</t>
  </si>
  <si>
    <t>9. Trade receivables</t>
  </si>
  <si>
    <t>12. Equity share capital</t>
  </si>
  <si>
    <t>13.1 Retained earnings</t>
  </si>
  <si>
    <t>xx. Changes in inventories of finished goods and work-in-progress</t>
  </si>
  <si>
    <t>14.1 Term Loans</t>
  </si>
  <si>
    <t>Unsecured-Loans from GVK Energy Ltd</t>
  </si>
  <si>
    <t>INDAS AJUSTMENTS</t>
  </si>
  <si>
    <t>REVISED BALANCE SHEET</t>
  </si>
  <si>
    <t xml:space="preserve">   Balances with Banks</t>
  </si>
  <si>
    <t>Interest During year</t>
  </si>
  <si>
    <t>Interest Paid</t>
  </si>
  <si>
    <t>16-17</t>
  </si>
  <si>
    <t>15-16</t>
  </si>
  <si>
    <t>Closing Long Term Liabilities</t>
  </si>
  <si>
    <t>Opening Long Term Liabilities</t>
  </si>
  <si>
    <t>Proceeds from Borrowings:</t>
  </si>
  <si>
    <t>Add: TL Repaid</t>
  </si>
  <si>
    <t xml:space="preserve">  - Proceeds from sale of Mutual Funds</t>
  </si>
  <si>
    <t xml:space="preserve">  - Purchase of Mutual Funds</t>
  </si>
  <si>
    <t>FDs</t>
  </si>
  <si>
    <t>14-15</t>
  </si>
  <si>
    <t>Expenditure during the year</t>
  </si>
  <si>
    <t>Add: Dividend Received</t>
  </si>
  <si>
    <t>Add: Profit on sale of MF</t>
  </si>
  <si>
    <t>Less Dep</t>
  </si>
  <si>
    <t>Less Interest</t>
  </si>
  <si>
    <t>Puchase of Fixed assets</t>
  </si>
  <si>
    <t>Closing</t>
  </si>
  <si>
    <t>Proceeds from sale of fixed assets/Land handed over to Forest Department</t>
  </si>
  <si>
    <t>Receivables</t>
  </si>
  <si>
    <t>2014-15</t>
  </si>
  <si>
    <t>(Increase)/Decrease</t>
  </si>
  <si>
    <t>Other Current Assests</t>
  </si>
  <si>
    <t>Long Term Loans &amp; Advances</t>
  </si>
  <si>
    <t>Short Term  &amp; Long Term Provisions</t>
  </si>
  <si>
    <t>Add Tax paid</t>
  </si>
  <si>
    <t>Add Opening Interest Accured</t>
  </si>
  <si>
    <t>Less; Opening</t>
  </si>
  <si>
    <t>(Increase) / decrease in Long Term  &amp; Short Term Loans and Advances</t>
  </si>
  <si>
    <t>Increase / (decrease) in Short Term &amp; Long Provisions</t>
  </si>
  <si>
    <r>
      <t xml:space="preserve">Changes in working capital: </t>
    </r>
    <r>
      <rPr>
        <sz val="10"/>
        <rFont val="Book Antiqua"/>
        <family val="1"/>
      </rPr>
      <t>(Refer Note 40)</t>
    </r>
  </si>
  <si>
    <t>As per Trial Balance</t>
  </si>
  <si>
    <t>As per FA Schedule</t>
  </si>
  <si>
    <t>Difference</t>
  </si>
  <si>
    <t>Opening</t>
  </si>
  <si>
    <t>Less Write off</t>
  </si>
  <si>
    <t>CCL/others</t>
  </si>
  <si>
    <t>Buildings</t>
  </si>
  <si>
    <t>Buildings-Project</t>
  </si>
  <si>
    <t>Plant &amp; Machinery-Project</t>
  </si>
  <si>
    <t>Less EDC</t>
  </si>
  <si>
    <t>(Equity shares, par value of Rs 10 each)</t>
  </si>
  <si>
    <t>Statement of Profit and Loss for the year ended March 31, 2017</t>
  </si>
  <si>
    <t>Statement of changes in equity for the year ended March 31, 2017</t>
  </si>
  <si>
    <t>10. Cash and Cash Equivalents</t>
  </si>
  <si>
    <t>GVK Coal (Tokisud) Co Pvt Ltd</t>
  </si>
  <si>
    <t>14. Other financial liabilities</t>
  </si>
  <si>
    <t>15. Provisions</t>
  </si>
  <si>
    <t>Summary of borrowing arrangements</t>
  </si>
  <si>
    <t>16. Income taxes</t>
  </si>
  <si>
    <t>16.1. Current tax assets and liabilities</t>
  </si>
  <si>
    <t>17. Other liabilities</t>
  </si>
  <si>
    <t>18. Current borrowings</t>
  </si>
  <si>
    <t>19. Trade Payables</t>
  </si>
  <si>
    <t>20. Revenue from operations</t>
  </si>
  <si>
    <t>22. Employee Benefits Expense</t>
  </si>
  <si>
    <t>23. Cost of materials consumed</t>
  </si>
  <si>
    <t>Earnings per share  - Rs</t>
  </si>
  <si>
    <t>Earnings per share -  Rs</t>
  </si>
  <si>
    <t xml:space="preserve"> For Brahmayya &amp; Co</t>
  </si>
  <si>
    <t>Date: May 12, 2017</t>
  </si>
  <si>
    <t>M Rama Murty</t>
  </si>
  <si>
    <t>Wholetime Director</t>
  </si>
  <si>
    <t>DIN 03387583</t>
  </si>
  <si>
    <t>P V Prasanna Reddy</t>
  </si>
  <si>
    <t>DIN:01259482</t>
  </si>
  <si>
    <t xml:space="preserve">                                  For and on behalf of the Board of Directors</t>
  </si>
  <si>
    <t xml:space="preserve"> For and on behalf of the Board of Directors</t>
  </si>
  <si>
    <t>Basic - Rs</t>
  </si>
  <si>
    <t>Diluted  - Rs</t>
  </si>
  <si>
    <t xml:space="preserve">                                                 P V Prasanna Reddy</t>
  </si>
  <si>
    <t xml:space="preserve">                                          Director</t>
  </si>
  <si>
    <t xml:space="preserve">Ind As </t>
  </si>
  <si>
    <t>Adjustments</t>
  </si>
  <si>
    <t>31 March 2017</t>
  </si>
  <si>
    <t xml:space="preserve">expenses for </t>
  </si>
  <si>
    <t>the year</t>
  </si>
  <si>
    <t xml:space="preserve">Balance </t>
  </si>
  <si>
    <t>as at</t>
  </si>
  <si>
    <t>Balance</t>
  </si>
  <si>
    <t xml:space="preserve">                          Company Secretary</t>
  </si>
  <si>
    <t>Notes to financial statements for Year ended 31 March 2017</t>
  </si>
  <si>
    <t>B Pavan Kumar</t>
  </si>
  <si>
    <t>01 April 2016              to                                       16 April 2016</t>
  </si>
  <si>
    <t>Upto 16 April 2016</t>
  </si>
  <si>
    <t>Carrying</t>
  </si>
  <si>
    <t>Amount as on</t>
  </si>
  <si>
    <t>Balance Sheet as at March 31, 2017</t>
  </si>
  <si>
    <t>All amounts in INR unless otherwise stated</t>
  </si>
  <si>
    <t xml:space="preserve">The accompanying notes form an integral part of the financial statements </t>
  </si>
  <si>
    <t>The Company is engaged in the business of Generation and sale of electricity. The company entered into a Power Purchase Agreement (“PPA”) with Punjab State Power Corporation Limited (formerly known as Punjab State Electricity Board) for supply of power from its 540 MW plant situated near Goindwal Sahib, Tarn Taran Dist, Punjab, India.</t>
  </si>
  <si>
    <t>Notes to financial statements for the year ended March 31, 2017</t>
  </si>
  <si>
    <t>Summary of significant accounting policies</t>
  </si>
  <si>
    <t>Basis of preparation</t>
  </si>
  <si>
    <t>The financial statements of the Company have been prepared in accordance with Indian Accounting Standards (Ind AS) specified under section 133 of the Act., read with Rule 7 of the Companies (Accounts) Rules, 2014 and the Companies (Indian Accounting Standards) Rules, 2015, as amended.</t>
  </si>
  <si>
    <t>Current versus non-current classification</t>
  </si>
  <si>
    <t>The Company presents assets and liabilities in the balance sheet based on current/ non-current classification. 
An asset is treated as current when it is:
-  Expected to be realised or intended to be sold or consumed in normal operating cycle
-  Held primarily for the purpose of trading
-  Expected to be realised within twelve months after the reporting period, or
-  Cash or cash equivalent unless restricted from being exchanged or used to settle a liability for at least twelve months after the reporting period
All other assets are classified as non-current.</t>
  </si>
  <si>
    <t>A liability is current when:
-  It is expected to be settled in normal operating cycle
-  It is held primarily for the purpose of trading
-  It is due to be settled within twelve months after the reporting period, or
-  There is no unconditional right to defer the settlement of the liability for at least twelve months after the reporting period
The Company classifies all other liabilities as non-current.
Deferred tax assets and liabilities are classified as non-current assets and liabilities.
The operating cycle is the time between the acquisition of assets for processing and their realisation in cash and cash equivalents. The Company has identified twelve months as its operating cycle.</t>
  </si>
  <si>
    <t>Foreign currencies</t>
  </si>
  <si>
    <t>Transactions and balances</t>
  </si>
  <si>
    <t>Transactions in foreign currencies are initially recorded at their respective functional currency spot rates at the date the transaction first qualifies for recognition. However, for practical reasons, the Company uses an average rate if the average approximates the actual rate at the date of the transaction. Monetary assets and liabilities denominated in foreign currencies are translated at the functional currency spot rates of exchange at the reporting date. Exchange differences arising on settlement or translation of monetary items are recognised in profit or loss.</t>
  </si>
  <si>
    <t>Non-monetary items that are measured in terms of historical cost in a foreign currency are translated using the exchange rates at the dates of the initial transactions. Non-monetary items measured at fair value in a foreign currency are translated using the exchange rates at the date when the fair value is determined. The gain or loss arising on translation of non-monetary items measured at fair value is treated in line with the recognition of the gain or loss on the change in fair value of the item (i.e., translation differences on items whose fair value gain or loss is recognised in OCI or profit or loss are also recognised in OCI or profit or loss, respectively).</t>
  </si>
  <si>
    <t>Fair value measurement</t>
  </si>
  <si>
    <t>The Company measures financial instruments, such as, derivatives at fair value at each balance sheet date.</t>
  </si>
  <si>
    <t>Fair value is the price that would be received to sell an asset or paid to transfer a liability in an orderly transaction between market participants at the measurement date. The fair value measurement is based on the presumption that the transaction to sell the asset or transfer the liability takes place either:</t>
  </si>
  <si>
    <t xml:space="preserve"> - In the principal market for the asset or liability, or
 - In the absence of a principal market, in the most advantageous market for the asset or liability</t>
  </si>
  <si>
    <t>The principal or the most advantageous market must be accessible by the Company.
The fair value of an asset or a liability is measured using the assumptions that market participants would use when pricing the asset or liability, assuming that market participants act in their economic best interest.
A fair value measurement of a non-financial asset takes into account a market participant’s ability to generate economic benefits by using the asset in its highest and best use or by selling it to another market participant that would use the asset in its highest and best use.</t>
  </si>
  <si>
    <t>The Company uses valuation techniques that are appropriate in the circumstances and for which sufficient data are available to measure fair value, maximising the use of relevant observable inputs and minimising the use of unobservable inputs.</t>
  </si>
  <si>
    <t>Revenue recognition</t>
  </si>
  <si>
    <t>Revenue is recognised to the extent that it is probable that the economic benefits will flow to the Company and the revenue can be reliably measured, regardless of when the payment is being made. Revenue is measured at the fair value of the consideration received or receivable, taking into account contractually defined terms of payment and excluding taxes or duties collected on behalf of the government.</t>
  </si>
  <si>
    <t>The specific recognition criteria described below must also be met before revenue is recognised.</t>
  </si>
  <si>
    <t>Sale of Power</t>
  </si>
  <si>
    <r>
      <t>For all debt instruments measured either at amortised cost or at fair value through other comprehensive income, interest income is recorded using the effective interest rate (EIR). EIR is the rate that exactly discounts the estimated future cash payments or receipts over the expected life of the financial instrument or a shorter period, where appropriate, to the gross carrying amount of the financial asset or to the amortised cost of a financial liability. When calculating the effective interest rate, the company estimates the expected cash flows by considering all the contractual terms of the financial instrument (for example, prepayment, extension, call and similar options) but does not consider the expected credit losses. Interest income is included in finance income in the statement of profit and loss.</t>
    </r>
    <r>
      <rPr>
        <b/>
        <sz val="12"/>
        <rFont val="Times New Roman"/>
        <family val="1"/>
      </rPr>
      <t/>
    </r>
  </si>
  <si>
    <t>Dividends</t>
  </si>
  <si>
    <r>
      <t>Revenue is recognised when the Company’s right to receive the payment is established, which is generally when shareholders approve the dividend.</t>
    </r>
    <r>
      <rPr>
        <b/>
        <sz val="12"/>
        <rFont val="Times New Roman"/>
        <family val="1"/>
      </rPr>
      <t/>
    </r>
  </si>
  <si>
    <t>Taxes</t>
  </si>
  <si>
    <t>Current income tax</t>
  </si>
  <si>
    <t>Current income tax assets and liabilities are measured at the amount expected to be recovered from or paid to the taxation authorities. The tax rates and tax laws used to compute the amount are those that are enacted or substantively enacted, at the reporting date in the countries where the Company operates and generates taxable income.</t>
  </si>
  <si>
    <t>Current income tax relating to items recognised outside profit or loss is recognised outside profit or loss (either in other comprehensive income or in equity). Current tax items are recognised in correlation to the underlying transaction either in OCI or directly in equity. Management periodically evaluates positions taken in the tax returns with respect to situations in which applicable tax regulations are subject to interpretation and establishes provisions where appropriate.</t>
  </si>
  <si>
    <t>Deferred tax is provided using the liability method on temporary differences between the tax bases of assets and liabilities and their carrying amounts for financial reporting purposes at the reporting date. Deferred tax liabilities are recognised for all taxable temporary differences.</t>
  </si>
  <si>
    <t>Deferred tax assets are recognised for all deductible temporary differences, the carry forward of unused tax credits and any unused tax losses. Deferred tax assets are recognised to the extent that it is probable that taxable profit will be available against which the deductible temporary differences, and the carry forward of unused tax credits and unused tax losses can be utilized.</t>
  </si>
  <si>
    <t>The carrying amount of deferred tax assets is reviewed at each reporting date and reduced to the extent that it is no longer probable that sufficient taxable profit will be available to allow all or part of the deferred tax asset to be utilised. Unrecognised deferred tax assets are re-assessed at each reporting date and are recognised to the extent that it has become probable that future taxable profits will allow the deferred tax asset to be recovered.</t>
  </si>
  <si>
    <t>Deferred tax assets and liabilities are measured at the tax rates that are expected to apply in the period/year when the asset is realised or the liability is settled, based on tax rates and tax laws that have been enacted or substantively enacted at the reporting date.</t>
  </si>
  <si>
    <t>Deferred tax relating to items recognised outside profit or loss is recognised outside profit or loss (either in other comprehensive income or in equity). Deferred tax items are recognised in correlation to the underlying transaction either in OCI or directly in equity.</t>
  </si>
  <si>
    <t>Deferred tax assets and deferred tax liabilities are offset if a legally enforceable right exists to set off current tax assets against current tax liabilities and the deferred taxes relate to the same taxable entity and the same taxation authority.</t>
  </si>
  <si>
    <r>
      <t>The useful lives have been determined based on the Useful life of the Assets and in the manner laid down under Schedule II to the Companies Act, 2013.</t>
    </r>
    <r>
      <rPr>
        <sz val="10"/>
        <rFont val="Book Antiqua"/>
        <family val="1"/>
      </rPr>
      <t xml:space="preserve"> The residual values are not more than 5% of the original cost of the asset.</t>
    </r>
    <r>
      <rPr>
        <sz val="10"/>
        <color theme="1"/>
        <rFont val="Book Antiqua"/>
        <family val="1"/>
      </rPr>
      <t xml:space="preserve">
Gains and losses on disposal are determined by comparing proceeds with carrying amount. These are included in profit or loss within other gains/ (losses).</t>
    </r>
  </si>
  <si>
    <t>(g)</t>
  </si>
  <si>
    <t xml:space="preserve">(i) Computer software
Computer software including software user licenses are measured on initial recognition at cost and are amortized on written down value basis over their estimated useful life not exceeding five years. </t>
  </si>
  <si>
    <t>(ii) Amortization methods and periods
The company amortizes intangible assets with a finite useful life using the straight-line method over the following periods:
      • Computer software                                         3 years</t>
  </si>
  <si>
    <t>(iii)  Transition to Ind AS 
On transition to Ind AS, the company has elected to continue with the carrying value of all of intangible assets recognized as at 1st April 2015 measured as per the previous GAAP and use that carrying value as the deemed cost of intangible assets.</t>
  </si>
  <si>
    <t>Borrowing costs</t>
  </si>
  <si>
    <t>Borrowing costs directly attributable to the acquisition, construction or production of an asset that necessarily takes a substantial period of time to get ready for its intended use or sale are capitalised as part of the cost of the asset. All other borrowing costs are expensed in the period in which they occur. Borrowing costs consist of interest and other costs that an entity incurs in connection with the borrowing of funds. Borrowing cost also includes exchange differences to the extent regarded as an adjustment to the borrowing costs.</t>
  </si>
  <si>
    <t>Impairment of non-financial assets</t>
  </si>
  <si>
    <t>The Company assesses, at each reporting date, whether there is an indication that an asset may be impaired. If any indication exists, or when annual impairment testing for an asset is required, the Company estimates the asset’s recoverable amount. An asset’s recoverable amount is the higher of an asset’s or cash-generating unit’s (CGU) fair value less costs of disposal and its value in use. Recoverable amount is determined for an individual asset, unless the asset does not generate cash inflows that are largely independent of those from other assets or groups of assets. When the carrying amount of an asset or CGU exceeds its recoverable amount, the asset is considered impaired and is written down to its recoverable amount.</t>
  </si>
  <si>
    <t>In assessing value in use, the estimated future cash flows are discounted to their present value using a pre-tax discount rate that reflects current market assessments of the time value of money and the risks specific to the asset. In determining fair value less costs of disposal, recent market transactions are taken into account. If no such transactions can be identified, an appropriate valuation model is used. These calculations are corroborated by valuation multiples, quoted share prices for publicly traded companies or other available fair value indicators.</t>
  </si>
  <si>
    <t>The Company bases its impairment calculation on detailed budgets and forecast calculations, which are prepared separately for each of the Company’s CGUs to which the individual assets are allocated. These budgets and forecast calculations generally cover a period of five years. For longer periods, a long-term growth rate is calculated and applied to project future cash flows after the fifth year. To estimate cash flow projections beyond periods covered by the most recent budgets/forecasts, the Company extrapolates cash flow projections in the budget using a steady or declining growth rate for subsequent years, unless an increasing rate can be justified. In any case, this growth rate does not exceed the long-term average growth rate for the products, industries, or country or countries in which the entity operates, or for the market in which the asset is used.</t>
  </si>
  <si>
    <t>An assessment is made at each reporting date to determine whether there is an indication that previously recognised impairment losses no longer exist or have decreased. If such indication exists, the Company estimates the asset’s or CGU’s recoverable amount. A previously recognised impairment loss is reversed only if there has been a change in the assumptions used to determine the asset’s recoverable amount since the last impairment loss was recognised. The reversal is limited so that the carrying amount of the asset does not exceed its recoverable amount, nor exceed the carrying amount that would have been determined, net of depreciation, had no impairment loss been recognised for the asset in prior periods/ years. Such reversal is recognised in the statement of profit or loss unless the asset is carried at a revalued amount, in which case, the reversal is treated as a revaluation increase.</t>
  </si>
  <si>
    <t>Provisions are recognised when the Company has a present obligation (legal or constructive) as a result of a past event, it is probable that an outflow of resources embodying economic benefits will be required to settle the obligation and a reliable estimate can be made of the amount of the obligation. When the Company expects some or all of a provision to be reimbursed, for example, under an insurance contract, the reimbursement is recognised as a separate asset, but only when the reimbursement is virtually certain. The expense relating to a provision is presented in the statement of profit and loss net of any reimbursement.</t>
  </si>
  <si>
    <t>If the effect of the time value of money is material, provisions are discounted using a current pre-tax rate that reflects, when appropriate, the risks specific to the liability. When discounting is used, the increase in the provision due to the passage of time is recognised as a finance cost.</t>
  </si>
  <si>
    <t>(l)</t>
  </si>
  <si>
    <t>Financial instruments</t>
  </si>
  <si>
    <t>A financial instrument is any contract that gives rise to a financial asset of one entity and a financial liability or equity instrument of another entity.</t>
  </si>
  <si>
    <t>Initial recognition and measurement</t>
  </si>
  <si>
    <t>All financial assets are recognised initially at fair value plus, in the case of financial assets not recorded at fair value through profit or loss, transaction costs that are attributable to the acquisition of the financial asset.</t>
  </si>
  <si>
    <t>Subsequent measurement</t>
  </si>
  <si>
    <t>For purposes of subsequent measurement, a ‘debt instrument’ is measured at the amortised cost if both the following conditions are met:</t>
  </si>
  <si>
    <t>a) The asset is held within a business model whose objective is to hold assets for collecting contractual cash flows, and</t>
  </si>
  <si>
    <t>b) Contractual terms of the asset give rise on specified dates to cash flows that are solely payments of principal and interest (SPPI) on the principal amount outstanding.</t>
  </si>
  <si>
    <t>This category is the most relevant to the Company. After initial measurement, such financial assets are subsequently measured at amortised cost using the effective interest rate (EIR) method. Amortised cost is calculated by taking into account any discount or premium on acquisition and fees or costs that are an integral part of the EIR. The EIR amortisation is included in finance income in the profit or loss. The losses arising from impairment are recognised in the profit or loss. This category generally applies to trade and other receivables.</t>
  </si>
  <si>
    <t>Equity investments:</t>
  </si>
  <si>
    <t xml:space="preserve">In respect of equity investments, when an entity prepares separate financial statements, Ind AS 27 requires it to account for its investments in subsidiaries and associates either: 
(a) at cost; or 
(b) in accordance with Ind AS 109. </t>
  </si>
  <si>
    <t>If a first-time adopter measures such an investment at cost in accordance with Ind AS 27, it shall measure that investment at one of the following amounts in its separate opening Ind AS Balance Sheet:</t>
  </si>
  <si>
    <t>(a) cost determined in accordance with Ind AS 27; or 
(b) deemed cost. The deemed cost of such an investment shall be its: 
(i) fair value at the entity’s date of transition to Ind ASs in its separate financial statements; or 
(ii) previous GAAP carrying amount at that date. 
A first-time adopter may choose either (i) or (ii) above to measure its investment in each subsidiary or associate that it elects to measure using a deemed cost.
Since the company is a first time adopter it has measured its investment in subsidiary and associate at deemed cost in accordance with Ind AS 27 by taking previous GAAP carrying amount.</t>
  </si>
  <si>
    <t>Derecognition</t>
  </si>
  <si>
    <t>A financial asset (or, where applicable, a part of a financial asset or part of a group of similar financial assets) is primarily derecognised (i.e. removed from the Company’s balance sheet) when:</t>
  </si>
  <si>
    <t>a) the rights to receive cash flows from the asset have expired, or
b) the Company has transferred its rights to receive cash flows from the asset, and
i. the Company has transferred substantially all the risks and rewards of the asset, or 
ii. the Company has neither transferred nor retained substantially all the risks and rewards of the asset, but has transferred control of the asset.</t>
  </si>
  <si>
    <t>Impairment of financial assets</t>
  </si>
  <si>
    <t>In accordance with Ind AS 109, the Company applies expected credit loss (ECL) model for measurement and recognition of impairment loss on the following financial assets and credit risk exposure:
a) Financial assets that are debt instruments, and are measured at amortised cost e.g., loans, debt securities, deposits, trade receivables and bank balance
b) Trade receivables or any contractual right to receive cash or another financial asset that result from transactions that are within the scope of Ind AS 18
c) Loan commitments which are not measured as at FVTPL</t>
  </si>
  <si>
    <t>The Company follows ‘simplified approach’ for recognition of impairment loss allowance on trade receivables</t>
  </si>
  <si>
    <t>The application of simplified approach does not require the Company to track changes in credit risk. Rather, it recognises impairment loss allowance based on lifetime ECLs at each reporting date, right from its initial recognition.</t>
  </si>
  <si>
    <t>For recognition of impairment loss on other financial assets and risk exposure, the Company determines that whether there has been a significant increase in the credit risk since initial recognition. If credit risk has not increased significantly, 12-month ECL is used to provide for impairment loss. However, if credit risk has increased significantly, lifetime ECL is used. If, in a subsequent period, credit quality of the instrument improves such that there is no longer a significant increase in credit risk since initial recognition, then the entity reverts to recognising impairment loss allowance based on 12-month ECL.</t>
  </si>
  <si>
    <t>Lifetime ECL are the expected credit losses resulting from all possible default events over the expected life of a financial instrument. The 12-month ECL is a portion of the lifetime ECL which results from default events that are possible within 12 months after the reporting date.</t>
  </si>
  <si>
    <t>ECL is the difference between all contractual cash flows that are due to the Company in accordance with the contract and all the cash flows that the entity expects to receive (i.e., all cash shortfalls), discounted at the original EIR. When estimating the cash flows, an entity is required to consider:
► All contractual terms of the financial instrument (including prepayment, extension, call and similar options) over the expected life of the financial instrument. However, in rare cases when the expected life of the financial instrument cannot be estimated reliably, then the entity is required to use the remaining contractual term of the financial instrument
► Cash flows from the sale of collateral held or other credit enhancements that are integral to the contractual terms.</t>
  </si>
  <si>
    <t>ECL impairment loss allowance (or reversal) recognized during the period is recognized as income/ expense in the statement of profit and loss (P&amp;L). This amount is reflected under the head ‘other expenses’ in the P&amp;L. The balance sheet presentation for various financial instruments is described below:</t>
  </si>
  <si>
    <t>► Financial assets measured as at amortised cost: ECL is presented as an allowance, i.e., as an integral part of the measurement of those assets in the balance sheet. The allowance reduces the net carrying amount. Until the asset meets write-off criteria, the Company does not reduce impairment allowance from the gross carrying amount.
► Loan commitments and financial guarantee contracts: ECL is presented as a provision in the balance sheet, i.e. as a liability.</t>
  </si>
  <si>
    <t>Financial liabilities are classified, at initial recognition, as financial liabilities at fair value through profit or loss, loans and borrowings, payables, or as derivatives designated as hedging instruments in an effective hedge, as appropriate.</t>
  </si>
  <si>
    <t>All financial liabilities are recognised initially at fair value and, in the case of loans and borrowings and payables, net of directly attributable transaction costs.</t>
  </si>
  <si>
    <t>The Company’s financial liabilities include trade and other payables, loans and borrowings, financial guarantee contracts.</t>
  </si>
  <si>
    <t>The measurement of financial liabilities depends on their classification, as described below:</t>
  </si>
  <si>
    <t>Loans and borrowings</t>
  </si>
  <si>
    <t>This is the category most relevant to the Company. After initial recognition, interest-bearing loans and borrowings are subsequently measured at amortised cost using the EIR method. Gains and losses are recognised in profit or loss when the liabilities are derecognised as well as through the EIR amortisation process.</t>
  </si>
  <si>
    <t xml:space="preserve">Amortised cost is calculated by taking into account any discount or premium on acquisition and fees or costs that are an integral part of the EIR. The EIR amortisation is included as finance costs in the statement of profit and loss. </t>
  </si>
  <si>
    <t>Financial liabilities at fair value through profit or loss</t>
  </si>
  <si>
    <t>Financial liabilities at fair value through profit or loss include financial liabilities designated upon initial recognition as at fair value through profit or loss.</t>
  </si>
  <si>
    <t>Financial liabilities designated upon initial recognition at fair value through profit or loss are designated as such at the initial date of recognition, and only if the criteria in Ind AS 109 are satisfied. For liabilities designated as FVTPL, fair value gains/ losses attributable to changes in own credit risk are recognized in OCI. These gains/ loss are not subsequently transferred to P&amp;L. However, the Company may transfer the cumulative gain or loss within equity. All other changes in fair value of such liability are recognised in the statement of profit or loss. The Company has not designated any financial liability as at fair value through profit and loss.</t>
  </si>
  <si>
    <t xml:space="preserve">A financial liability is derecognised when the obligation under the liability is discharged or cancelled or expires. When an existing financial liability is replaced by another from the same lender on substantially different terms, or the terms of an existing liability are substantially modified, such an exchange or modification is treated as the derecognition of the original liability and the recognition of a new liability. The difference in the respective carrying amounts is recognised in the statement of profit or loss. </t>
  </si>
  <si>
    <t>Reclassification of financial assets</t>
  </si>
  <si>
    <t>The Company determines classification of financial assets and liabilities on initial recognition. After initial recognition, no reclassification is made for financial assets which are equity instruments and financial liabilities. If the Company reclassifies financial assets, it applies the reclassification prospectively from the reclassification date which is the first day of the immediately next reporting period following the change in business model. The Company does not restate any previously recognised gains, losses (including impairment gains or losses) or interest.</t>
  </si>
  <si>
    <t>Amortised cost</t>
  </si>
  <si>
    <t>(m)</t>
  </si>
  <si>
    <t>Cash and cash equivalent in the balance sheet comprise cash at banks and on hand and short-term deposits with an original maturity of three months or less, which are subject to an insignificant risk of changes in value.</t>
  </si>
  <si>
    <t>For the purpose of the statement of cash flows, cash and cash equivalents consist of cash and short-term deposits, as defined above, net of outstanding bank overdrafts as they are considered an integral part of the Company’s cash management.</t>
  </si>
  <si>
    <t>(n)</t>
  </si>
  <si>
    <t>Contribution equity</t>
  </si>
  <si>
    <t>Equity shares are classified as equity.
Incremental costs directly attributable to the issue of new shares or options are shown in equity as a deduction, net of tax, from the proceeds.</t>
  </si>
  <si>
    <t>(o)</t>
  </si>
  <si>
    <t>Critical estimates and judgements</t>
  </si>
  <si>
    <t>The preparation of financial statements requires the use of accounting estimates which, by definition, will seldom equal the actual results. Management also needs to exercise judgement in applying the accounting policies.
This note provides the overview of the areas that involved a higher degree of judgement or complexity, and of items which are more likely to be materially adjusted due to estimates and assumptions turning out to be different than those originally assessed.  Detailed information about each of these estimates and judgements is included in relevant notes together with information about the basis of calculation for each effected line item in the financial statements.</t>
  </si>
  <si>
    <t>The areas involving critical estimates and judgements are :
• Estimated useful life of Property, plant and equipment – Note 2.2 (f)
• Estimated useful life of Intangible assets – Note 2.2 (g)
Estimates and judgements are continually evaluated. They are based on historical experience and other factors, including expectations of future events that may have financial impact on the company and that are believed to be reasonable under the circumstances.</t>
  </si>
  <si>
    <t>Statement of significant accounting policies</t>
  </si>
  <si>
    <t>The financial statements are presented in Indian rupees which is the functional currency of the Company and the currency of the primary economic environment in which the Company operates.</t>
  </si>
  <si>
    <t>Corporate information</t>
  </si>
  <si>
    <t>The Company has only one class of equity share having par value of Rs. 10 per share. Each holder of equity shares is entitled to one vote per share. The Company declares and pays dividends in Indian Rupees. The dividend proposed by the Board of Directors is subject to the approval of the shareholders in the ensuing Annual General Meeting. In the event of liquidation of the Company, the holders of equity shares will be entitled to receive remaining assets of the company, after distribution of all preferential amounts. The distribution will be in proportion to the number of equity shares held by the shareholders.</t>
  </si>
  <si>
    <t xml:space="preserve">13. Other equity </t>
  </si>
  <si>
    <t>There are no dues to Micro, small and medium enterprises as at March 31, 2017, March 31, 2016 and April 01, 2015. The identification of Micro, small and medium enterprises as defined under the provisions of "Micro, Small and Medium Enterprises Act, 2006" is based on management's knowledge of their status.</t>
  </si>
  <si>
    <t>Nature of Relation</t>
  </si>
  <si>
    <t>GVK Power &amp; Infrastructure Limited</t>
  </si>
  <si>
    <t>Mr. Krishna Ram Bhupal – Managing Director (Upto 30.9.2015)</t>
  </si>
  <si>
    <t>Mr. M Rama Murty - Whole time Director (from 18.01.2016)</t>
  </si>
  <si>
    <t>Seregarha Mines Limited</t>
  </si>
  <si>
    <t>Transactions During the Year</t>
  </si>
  <si>
    <t>Current Year</t>
  </si>
  <si>
    <t>GVK Coal (Tokisud) Company Pvt Ltd:</t>
  </si>
  <si>
    <t xml:space="preserve">    Advance paid </t>
  </si>
  <si>
    <t>GVK Industries Ltd: Services</t>
  </si>
  <si>
    <t xml:space="preserve">    Services</t>
  </si>
  <si>
    <t>GVK Energy Ltd:</t>
  </si>
  <si>
    <t xml:space="preserve">    Share Application Money Received</t>
  </si>
  <si>
    <t xml:space="preserve">    Shares Allotted</t>
  </si>
  <si>
    <t xml:space="preserve">    Amount paid</t>
  </si>
  <si>
    <t xml:space="preserve">Seregarha Mines Ltd: </t>
  </si>
  <si>
    <t xml:space="preserve">    Share application money paid</t>
  </si>
  <si>
    <t xml:space="preserve">    Shares allotted</t>
  </si>
  <si>
    <t xml:space="preserve">    Amount refunded</t>
  </si>
  <si>
    <t xml:space="preserve">    Receivable</t>
  </si>
  <si>
    <t xml:space="preserve">GVK Energy Ltd: </t>
  </si>
  <si>
    <t xml:space="preserve">    Share Application Money received</t>
  </si>
  <si>
    <t>a. Ultimate Holding Company</t>
  </si>
  <si>
    <t>b. Holding Company</t>
  </si>
  <si>
    <t>c. Key Management personnel   (KMP)</t>
  </si>
  <si>
    <t>d. Associate Company</t>
  </si>
  <si>
    <t>e. Enterprises in which the key management personnel and /or their relatives have significant influence</t>
  </si>
  <si>
    <t>Taj GVK Hotels &amp; Resorts Ltd: Services</t>
  </si>
  <si>
    <t xml:space="preserve">    Payable</t>
  </si>
  <si>
    <t>GVK Technical &amp; Consultancy Services Ltd</t>
  </si>
  <si>
    <t>Orbit Travels &amp; Tours Pvt Ltd</t>
  </si>
  <si>
    <t>GVK Coal (Tokisud) Company Pvt Ltd</t>
  </si>
  <si>
    <t>Taj GVK Hotels &amp; Resorts Ltd</t>
  </si>
  <si>
    <t>GVK Industries Ltd</t>
  </si>
  <si>
    <t>Balances with Related Party</t>
  </si>
  <si>
    <t xml:space="preserve">    Share Application Money</t>
  </si>
  <si>
    <t>Seregarha Mines Ltd</t>
  </si>
  <si>
    <t xml:space="preserve">    Remuneration</t>
  </si>
  <si>
    <t>Key Management Personnel</t>
  </si>
  <si>
    <t>Orbit Travels &amp; Tours Ltd</t>
  </si>
  <si>
    <t>Commitments:</t>
  </si>
  <si>
    <t>Contingent Liabilities:</t>
  </si>
  <si>
    <t>a)     Estimated amount of contracts remaining to be executed on capital contracts, net of advances, not provided for</t>
  </si>
  <si>
    <t>b)    On account of Bank Guarantees</t>
  </si>
  <si>
    <t>SBN’s</t>
  </si>
  <si>
    <t>Other denomination notes</t>
  </si>
  <si>
    <t>Closing cash in hand as on 08.11.2016</t>
  </si>
  <si>
    <t>(+) Permitted receipts</t>
  </si>
  <si>
    <t>(-) Permitted payments</t>
  </si>
  <si>
    <t>(-) Amount deposited in Banks</t>
  </si>
  <si>
    <t>Closing cash in hand as on 30.12.2016</t>
  </si>
  <si>
    <t>Held and transacted during the period 08/11/2016 to 30/12/2016 as provided in the table below:-</t>
  </si>
  <si>
    <t>Discount rate</t>
  </si>
  <si>
    <t>c)    Claims against company not acknowledged as debt</t>
  </si>
  <si>
    <t>a. Effect of Ind AS adoption on the balance sheet as at March 31, 2016 and April 1, 2015</t>
  </si>
  <si>
    <t xml:space="preserve"> (e)  Loans</t>
  </si>
  <si>
    <t>Total equity</t>
  </si>
  <si>
    <t>b. Effect of Ind AS adoption on the Statement of profit and loss for the year ended March 31, 2016</t>
  </si>
  <si>
    <t xml:space="preserve">c. Effect of Ind AS adoption on Equity </t>
  </si>
  <si>
    <t>Total Equity as per previous GAAP</t>
  </si>
  <si>
    <t>Total Equity as per Ind AS</t>
  </si>
  <si>
    <t>Notes to first time Ind AS adoption</t>
  </si>
  <si>
    <t xml:space="preserve">The accounting standards issued but not yet effective upto the date of issuance of the Company's financial statements is disclosed below. </t>
  </si>
  <si>
    <t>The company intends to adopt these accounting standards when effective.</t>
  </si>
  <si>
    <t>i) Amendments to Ind AS 102 - Share based payments:</t>
  </si>
  <si>
    <t>The same would not be applicable to the company</t>
  </si>
  <si>
    <t>ii) Amendments to Ind AS 7 - Cash flow statement</t>
  </si>
  <si>
    <t>The amendment requires an entity to provide disclosures that enables users of financial statements to evaluate changes in liabilities arising from financing activities, including both changes arising from cash flows and non cash changes. The amendment requires an entity to disclose the following changes in liabilities arising from financing activities:
• Changes from financing cash flows
• Changes arising from obtaining or losing control of subsidiaries or other businesses;
• The effect of changes in foreign exchange rates;
• Changes in fair values; and
• Other changes.
In addition to above, the amendment requires to disclose changes in financial assets if cash flows from those financial assets were, or future cash flows will be, included in cash flow from financing activities.
The amendment requires to provide a reconciliation between the opening and closing balances in the balance sheet for liabilities arising from financing activities
The amendment requires to disclose the changes in liabilities arising from financing activities separately from changes in those other assets and liabilities, if an entity provides above disclosure in combination with disclosures of chages in other assets and liabilities.
The amendment is effective for annual periods beginning on or after April 01, 2017</t>
  </si>
  <si>
    <r>
      <t xml:space="preserve">The Company’s management had previously issued its audited financial statements for the year ended March 31, 2016 that were prepared in accordance with the accounting principles generally accepted in India, including the Accounting Standards specified under section 133 of the Companies Act, 2013 read with Rule 7 of the Companies (Accounts) Rules, 2014 ('Previous GAAP’). 
With effect from April 1, 2016, the Company is required to prepare its financial statements under the Indian Accounting Standards (‘Ind AS’) prescribed under section 133 of the Companies Act, 2013 read with rule 3 of the Companies (Indian Accounting Standards) Rules, 2015 and the Companies (Accounting Standards) Amendment Rules, 2016. 
Accordingly, the Company has prepared financial statements which comply with Ind AS applicable for periods ending on </t>
    </r>
    <r>
      <rPr>
        <sz val="10"/>
        <rFont val="Book Antiqua"/>
        <family val="1"/>
      </rPr>
      <t>March 31, 2017</t>
    </r>
    <r>
      <rPr>
        <sz val="10"/>
        <color rgb="FF000000"/>
        <rFont val="Book Antiqua"/>
        <family val="1"/>
      </rPr>
      <t>, together with the comparative period data as at and for the year ended 31 March 2016, as described in the summary of significant accounting policies. In preparing these financial statements, the Company’s opening balance sheet was prepared as at 1 April 2015, the Company’s date of transition to Ind AS. This note explains the principal adjustments made by the Company in restating its Indian GAAP financial statements, including the balance sheet as at 1 April 2015 and the financial statements as at and for the year ended 31 March 2016.</t>
    </r>
  </si>
  <si>
    <t xml:space="preserve">    CWIP</t>
  </si>
  <si>
    <t xml:space="preserve">     EDCP</t>
  </si>
  <si>
    <t xml:space="preserve">Other Intangible assets </t>
  </si>
  <si>
    <t xml:space="preserve">   (c)   Cash and cash equivalents</t>
  </si>
  <si>
    <t>(b)   Trade receivables</t>
  </si>
  <si>
    <t>(a)   Investments</t>
  </si>
  <si>
    <t xml:space="preserve">For the purpose of the Company's capital management, capital includes issued equity capital, compulsorily convertible preference shares, share premium and all other equity reserves attributable to the equity holders. The primary objective of the Company’s capital management is to maximise the shareholder value. </t>
  </si>
  <si>
    <t>Net debt</t>
  </si>
  <si>
    <t>Other Equity</t>
  </si>
  <si>
    <t>Gearing ratio (Net Debt/ Total Equity)</t>
  </si>
  <si>
    <t>No changes were made in the objectives, policies or processes for managing capital during the period ended March 31, 2017.</t>
  </si>
  <si>
    <t>(ii) Taxes</t>
  </si>
  <si>
    <t xml:space="preserve">Deferred tax assets are recognised for unused tax losses to the extent that it is probable that taxable profit will be available against which the losses can be utilised. Significant management judgement is required to determine the amount of deferred tax assets that can be recognised, based upon the likely timing and the level of future taxable profits together with future tax planning strategies. </t>
  </si>
  <si>
    <t>Hedging activities and derivatives</t>
  </si>
  <si>
    <t>Derivatives not designated as hedging instruments</t>
  </si>
  <si>
    <t>The Company uses foreign currency denominated borrowings and foreign exchange forward contracts to manage some of its transaction exposures. The foreign exchange forward contracts are not designated as cash flow hedges and are entered into for periods consistent with foreign currency exposure of the underlying transactions, generally from one week to twelve months.</t>
  </si>
  <si>
    <t>Fair Values</t>
  </si>
  <si>
    <t>Set out below, is a comparison by class of the carrying amounts and fair value of the Company’s financial instruments, other than those with carrying amounts that are reasonable approximations of fair values:</t>
  </si>
  <si>
    <t>Carrying value</t>
  </si>
  <si>
    <t>Fair value</t>
  </si>
  <si>
    <t>September 30, 2016</t>
  </si>
  <si>
    <t>April 01, 2015</t>
  </si>
  <si>
    <t>April 01, 
2015</t>
  </si>
  <si>
    <t>Foreign exchange forward contracts are not designated as cash flow hedges</t>
  </si>
  <si>
    <t>The management assessed that cash and bank balances, trade payables and other current financial liabilities approximate their carrying amounts largely due to the short-term maturities of these instruments.</t>
  </si>
  <si>
    <t>The fair value of the financial assets and liabilities is included at the amount at which the instrument could be exchanged in a current transaction between willing parties, other than in a forced or liquidation sale.</t>
  </si>
  <si>
    <t>a) Financial instruments by category</t>
  </si>
  <si>
    <t>The carrying value and fair value of financial instruments by categories as of 31 March 2017 were as follows:</t>
  </si>
  <si>
    <t>Financial assets/liabilities at fair value through profit or loss</t>
  </si>
  <si>
    <t>Total carrying value</t>
  </si>
  <si>
    <t>Total fair value</t>
  </si>
  <si>
    <t>Designated upon initial recognition</t>
  </si>
  <si>
    <t>Mandatory</t>
  </si>
  <si>
    <t>Assets:</t>
  </si>
  <si>
    <t>(i) Other Financial Assets</t>
  </si>
  <si>
    <t>(ii)  Bank balances other than (i) above</t>
  </si>
  <si>
    <t>Liabilities:</t>
  </si>
  <si>
    <t>(i) Borrowings</t>
  </si>
  <si>
    <t>(iii) Other financial liabilities</t>
  </si>
  <si>
    <t>The carrying value and fair value of financial instruments by categories as of 31 March 2016 were as follows:</t>
  </si>
  <si>
    <t>The carrying value and fair value of financial instruments by categories as of 1 April 2015 were as follows:</t>
  </si>
  <si>
    <t xml:space="preserve"> b. Fair value hierarchy</t>
  </si>
  <si>
    <t>Fair value measurement using</t>
  </si>
  <si>
    <t>Date of valuation</t>
  </si>
  <si>
    <t xml:space="preserve">Quoted prices in active markets   </t>
  </si>
  <si>
    <t>Significant unobservable inputs</t>
  </si>
  <si>
    <t>(Level 1)</t>
  </si>
  <si>
    <t>(Level 3)</t>
  </si>
  <si>
    <t>(i)   Other Financial Assets</t>
  </si>
  <si>
    <t>Quantitative disclosures fair value measurement hierarchy for liabilities as at March 31, 2016:</t>
  </si>
  <si>
    <t>Quantitative disclosures fair value measurement hierarchy for liabilities as at April 01, 2015:</t>
  </si>
  <si>
    <t>The carrying amounts of Other current financial assets, Short term borrowings, trade payables and other financial liabilities are considered to be the same as their fair values, due to their short term nature</t>
  </si>
  <si>
    <t>B. Financial Risk Management Framework</t>
  </si>
  <si>
    <t>The Company’s principal financial liabilities, comprise loans and borrowings, trade and other payables. The main purpose of these financial liabilities is to finance the Company’s operations. The Company’s principal financial assets include Bank deposits and cash &amp; cash equivalents.</t>
  </si>
  <si>
    <t>The Company is exposed primarily to Credit Risk, Liquidity Risk and Market risk, which may adversely impact the fair value of its financial instruments. The Company assesses the unpredictability of the financial environment and seeks to mitigate potential adverse effects on the financial performance of the Company.</t>
  </si>
  <si>
    <t>Credit Risk</t>
  </si>
  <si>
    <t>Exposure to credit risk:</t>
  </si>
  <si>
    <t>i) Financial instruments and cash deposits</t>
  </si>
  <si>
    <t>Credit risk from balances with banks and financial institutions is managed by the Company’s treasury department in accordance with the Company’s policy. Investments of surplus funds are made only with approved counterparties and within credit limits assigned to each counterparty. Counterparty credit limits are reviewed by the Company’s Board of Directors on an annual basis, and may be updated throughout the year. The limits are set to minimise the concentration of risks and therefore mitigate financial loss through counterparty’s potential failure to make payments.</t>
  </si>
  <si>
    <t>Liquidity Risk</t>
  </si>
  <si>
    <t>Liquidity risk refers to the risk that the Company cannot meet its financial obligations. The objective of liquidity risk management is to maintain sufficient liquidity and ensure that funds are available for use as per requirements. The Company manages liquidity risk by maintaining adequate reserves, banking facilities and reserve borrowing facilities, by continuously monitoring forecast and actual cash flows, and by matching the maturity profiles of financial assets and liabilities. The table below summarises the maturity profile of the company's financial liabilities based on contractual undiscounted payments.</t>
  </si>
  <si>
    <t>On Demand</t>
  </si>
  <si>
    <t>in next 12 months</t>
  </si>
  <si>
    <t>Other financial liabilities</t>
  </si>
  <si>
    <t>Year ended April 01, 2015</t>
  </si>
  <si>
    <t>Market Risk</t>
  </si>
  <si>
    <t>Market risk is the risk that the fair value or future cash flows of a financial instrument will fluctuate because of changes in market prices. Such changes in the values of financial instruments may result from changes in the foreign currency exchange rates, interest rates, credit, liquidity and other market changes. The Company’s exposure to market risk is primarily on account of interest rates.</t>
  </si>
  <si>
    <t>Interest rate risk</t>
  </si>
  <si>
    <t>Interest rate sensitivity</t>
  </si>
  <si>
    <t xml:space="preserve">The following table demonstrates the sensitivity to a reasonably possible change in interest rates on that portion of loans and borrowings effected with all other variables held constant: </t>
  </si>
  <si>
    <t>Impact on Profit before tax</t>
  </si>
  <si>
    <t>Impact on Other components of equity</t>
  </si>
  <si>
    <t>Interest rates-increase by 50 basis points</t>
  </si>
  <si>
    <t>Interest rates-decrease by 50 basis points</t>
  </si>
  <si>
    <t>(ii)   Other Financial Assets</t>
  </si>
  <si>
    <t>(i)    Cash and cash equivalents</t>
  </si>
  <si>
    <t>(i)   Borrowings</t>
  </si>
  <si>
    <t xml:space="preserve"> (e)   Other financial assets </t>
  </si>
  <si>
    <t xml:space="preserve">(b) Other financial assets </t>
  </si>
  <si>
    <t xml:space="preserve">(b) Other Financial Assets </t>
  </si>
  <si>
    <t xml:space="preserve">   (e)   Other financial assets </t>
  </si>
  <si>
    <t xml:space="preserve">   (d)  Loans </t>
  </si>
  <si>
    <t xml:space="preserve"> (d)  Loans</t>
  </si>
  <si>
    <t>Tax</t>
  </si>
  <si>
    <t>Shares issued during the year</t>
  </si>
  <si>
    <t>Remeasurement costs of post employee benefits</t>
  </si>
  <si>
    <t>Cash and cash equivalents at the end of the year **</t>
  </si>
  <si>
    <t>** Comprises:</t>
  </si>
  <si>
    <t xml:space="preserve">A. Non-current investments </t>
  </si>
  <si>
    <t xml:space="preserve">6. Other financial assets </t>
  </si>
  <si>
    <t xml:space="preserve">         GVK Energy Ltd</t>
  </si>
  <si>
    <t>150,00,00,000 Equity shares of 10 each</t>
  </si>
  <si>
    <t>1,25,17,87,810 (2016: 1,20,25,37,700 &amp; 2015 : 1,08,00,00,000) each fully paid up.</t>
  </si>
  <si>
    <t>13.2 Share application money</t>
  </si>
  <si>
    <t>Amount received during the year</t>
  </si>
  <si>
    <t>Employee benefits payable</t>
  </si>
  <si>
    <t>* Specified Bank Notes (SBNs) mean the bank notes of denominations of the existing series of the value of five hundred rupees and one thousand rupees as defined under the notification of the Government of India, in the Ministry of Finance, Department of Economic Affairs no. S.O. 3407(E), dated the 8th November, 2016.</t>
  </si>
  <si>
    <t>(i) Post-employement obligations- Gratuity</t>
  </si>
  <si>
    <t>The company provides for gratuity for employees in India as per the payment of Gratuity Act, 1972. Employees who are in continuous service for a period of 5 years are eligible for gratuity. The amount of gratuity payable on retirement/termination is the employees last drawn basic salary per month computed proportionately for 15 day's salary multiplied for the number of years of service. The gratuity plan is a funded plan and the Company makes contributions to recognized funds in India. The company does not fully fund the liability and maintains a target level of funding to be maintained over a period of time based on estimations of expected gratuity payments.</t>
  </si>
  <si>
    <t>The amounts recognised in the balance sheet and the movements in the net defined benefit obligation over the year are as follows:</t>
  </si>
  <si>
    <t>Current service cost</t>
  </si>
  <si>
    <t>Interest expense/(income)</t>
  </si>
  <si>
    <t>Return on plan assets, excluding amounts included in interest expense/(income)</t>
  </si>
  <si>
    <t>Benefit payments</t>
  </si>
  <si>
    <t>31 March 2016</t>
  </si>
  <si>
    <t>1 April 2015</t>
  </si>
  <si>
    <t>Significant estimates: Acturial assumptions and sensitivity</t>
  </si>
  <si>
    <t>The significant acturial assumptions were as follows:</t>
  </si>
  <si>
    <t>Salary growth rate</t>
  </si>
  <si>
    <t>Withdrawal rate</t>
  </si>
  <si>
    <t>Mortality Table</t>
  </si>
  <si>
    <t>IALM(2006-08)</t>
  </si>
  <si>
    <t>Sensitivity analysis</t>
  </si>
  <si>
    <t>The sensitivity of the defined benefit obligation to changes in the weighted principal assumptions is:</t>
  </si>
  <si>
    <t>Defined Benefit Obligation</t>
  </si>
  <si>
    <t>Discount rate:(% change compared to base due to sensitivity)</t>
  </si>
  <si>
    <t>Increase : +1%</t>
  </si>
  <si>
    <t>Decrease:  -1%</t>
  </si>
  <si>
    <t>Salary Growth rate:(% change compared to base due to sensitivity)</t>
  </si>
  <si>
    <t>Withdrawal rate:(% change compared to base due to sensitivity)</t>
  </si>
  <si>
    <t>Increase : 1%</t>
  </si>
  <si>
    <t>Decrease:  1%</t>
  </si>
  <si>
    <t>The above sensitivity analysis are based on a change in an assumption while holding all other assumptions constant. In practice, this is unlikely to occur and changes in some of the assumptions may be correlated. When calculating the sensitivity of the defined benefit obligation to significant acturial assumptions, the same method (present value of the defined benefit obligation calculated with the projected unit credit method at the end of the reporting period) has been applied as when calculating the defined benefit liability recognised in the balancesheet.
The methods and types of assumptions used in preparing the sensitivity analysis did not change compared to the prior period.</t>
  </si>
  <si>
    <t>The major categories of plans assets are as follows:</t>
  </si>
  <si>
    <t>Schemes of insurance - conventional products</t>
  </si>
  <si>
    <t>State Govt Securities</t>
  </si>
  <si>
    <t>SCD /Bonds</t>
  </si>
  <si>
    <t>Fixed Deposits</t>
  </si>
  <si>
    <t>Defined benefit liability and employer contributions</t>
  </si>
  <si>
    <t>The Company has purchased insurance policy to provide for payment of gratuity to the employees. Every year, the insurance company carries out a funding valuation based on the latest employee data provided by the Company. Any deficit in the assets arising as a result of such valuation is funded by the Company. The company considers that the contribution rate set at the last valuation date is sufficient to eliminate the deficit over the agreed period and that regular contributions, which are based on service costs will not increase significantly.</t>
  </si>
  <si>
    <t>The expected cash flows over the next years is as follows:</t>
  </si>
  <si>
    <t>Less than a year</t>
  </si>
  <si>
    <t>Between
2-3 years</t>
  </si>
  <si>
    <t>Between
4-5 years</t>
  </si>
  <si>
    <t>Over
10 years</t>
  </si>
  <si>
    <t>Defined benefit obligation-gratuity</t>
  </si>
  <si>
    <t>Risk exposure</t>
  </si>
  <si>
    <t>Through its defined benefit plans, the company is exposed to a number of risks, the most significant of which are detailed below:</t>
  </si>
  <si>
    <r>
      <t xml:space="preserve">Interest Rate Risk: </t>
    </r>
    <r>
      <rPr>
        <sz val="10"/>
        <rFont val="Book Antiqua"/>
        <family val="1"/>
      </rPr>
      <t>The defined benefit obligation calculated uses a discount rate based on government bonds. If bond yields fall, the  defined benefit obligation will tend to increase.</t>
    </r>
  </si>
  <si>
    <r>
      <t xml:space="preserve">Salary Inflation risk : </t>
    </r>
    <r>
      <rPr>
        <sz val="10"/>
        <rFont val="Book Antiqua"/>
        <family val="1"/>
      </rPr>
      <t>Higher than expected increabes in salary will increase the defined benefit obligation.</t>
    </r>
  </si>
  <si>
    <r>
      <t xml:space="preserve">Demographic Risk: </t>
    </r>
    <r>
      <rPr>
        <sz val="10"/>
        <rFont val="Book Antiqua"/>
        <family val="1"/>
      </rPr>
      <t>This is the risk of variability of results due to unsystematic nature of decrements that include mortality, withdrawal,  disability and retirement The effect of these decrements on the defined benefit obligation is not straight forward and depends upon the combination of salary increase discount rate and vesting criteria. It is important not to overstate withdrawals because in the financial analysis the retirement benefit of a short career employee typically costs less per year as compared to a long service employee.</t>
    </r>
  </si>
  <si>
    <t>(iii) Defined Contribution plans</t>
  </si>
  <si>
    <r>
      <rPr>
        <b/>
        <sz val="10"/>
        <rFont val="Book Antiqua"/>
        <family val="1"/>
      </rPr>
      <t xml:space="preserve">Employer's Contribution to Provident Fund: </t>
    </r>
    <r>
      <rPr>
        <sz val="10"/>
        <rFont val="Book Antiqua"/>
        <family val="1"/>
      </rPr>
      <t xml:space="preserve">Contributions are made to provident fund in India for employees at the rate of 12% of basic salary as per regulations. The contributions are made to registered provident fund administered by the government. The obligation of the company is limited to the amount contributed and it has no further contractual nor any constructive obligation. </t>
    </r>
  </si>
  <si>
    <r>
      <t xml:space="preserve">Employer's Contribution to State Insurance Scheme: </t>
    </r>
    <r>
      <rPr>
        <sz val="10"/>
        <rFont val="Book Antiqua"/>
        <family val="1"/>
      </rPr>
      <t xml:space="preserve">Contributions are made to State Insurance Scheme for employees at the rate of 4.75%. The Contributions are made to Employee State Insurance Corporation(ESI) to the respective State Governments of the Company's location. this Corporation is administered by the Government and the obligation of the company is limited to the amount contributed and it has no further contractual nor any constructive obligation. </t>
    </r>
  </si>
  <si>
    <t>Benefits paid directly by the company</t>
  </si>
  <si>
    <t>The Company in anticipation of COD procured 75,000 MT of coal from Coal India Limited and stored at Barkakhana railway siding, pending approval of Railway Siding at Goindwal Sahib. Due to internal combustion 62,028.68 MT of coal got burnt. The value of such burnt coal of Rs 16.07 crores has been written off and shown as Exceptional item in the Statement of Profit and Loss.</t>
  </si>
  <si>
    <t>An asset is treated as current when it is:
-  Expected to be realised or intended to be sold or consumed in normal operating cycle
-  Held primarily for the purpose of trading
-  Expected to be realised within twelve months after the reporting period, or
-  Cash or cash equivalent unless restricted from being exchanged or used to settle a liability for at least twelve months after the reporting period
All other assets are classified as non-current.</t>
  </si>
  <si>
    <t>Revenue from sale of power is recognized when power is supplied to the customer which coincides with generation of power in accordance with the provisions of the Power Purchase Agreement ("PPA") with Punjab State Power Corporation Limited ("PSPCL")</t>
  </si>
  <si>
    <t>(i) Short-term obligations 
Liabilities for wages and salaries, including non-monetary benefits that are expected to be settled wholly within 12 months after the end   of the period in which the employees render the related service are recognized in respect of employees’ services up to the end of the reporting period and are measured at the amounts expected to be paid when the liabilities are settled. The liabilities are presented as current employee benefit obligations in the balance sheet.</t>
  </si>
  <si>
    <t>(ii) Other long-term employee benefit obligations
The liabilities for earned leave and sick leave are not expected to be settled wholly within 12 months after the end of the period in which the employees render the related service. They are therefore measured as the present value of expected future payments to be made in respect of services provided by employees up to the end of the reporting period using the projected unit credit method. The benefit are discounted using the market yields at the end of the reporting period that have terms approximating to the terms of the related obligations. Remeasurements as a result of the experience adjustments and changes in actuarial assumptions are recognized in profit or loss.</t>
  </si>
  <si>
    <t>(iii) Post-employment obligations
The company operates the following post-employment schemes:
(a) Defined benefit plans such as gratuity  and
(b) Defined contribution plans such as provident fund.</t>
  </si>
  <si>
    <t>Gratuity obligations
The liability or assets recognized in the balance sheet in respect of defined benefit plans is the present value of the defined benefit obligations at the end of the reporting period less the fair value of plan assets. The defined benefit obligation is calculated annually by actuaries using the projected unit credit method.
The present value of the defined benefit obligation is determined by discounting the estimated future cash outflows by reference to market yields at the end of the reporting period on government bonds that have terms approximating to the terms of the related obligation.
The net interest cost is calculated by applying the discount rate to the net balance of the defined benefit obligation and the fair value of plan assets. This cost is included in employee benefit expense in the statement of profit and loss.
Remeasurement gains and losses arising from experience adjustments and change in actuarial assumptions are recognized in the period in which they occur, directly in other comprehensive income. They are included in retained earnings in the statement of changes in equity and in the balance sheet.
Changes in the present value of the defined benefit obligation resulting from plan amendments or curtailments are recognized immediately in profit or loss as past service cost.</t>
  </si>
  <si>
    <t>Defined contribution plans  
The company pays provident fund contributions to publicly administered funds as per local regulations. The company has no further payment obligations once the contributions have been paid. The contributions are accounted for as defined contribution plans and the contributions are recognized as employee benefit expense when they are due.</t>
  </si>
  <si>
    <t>(iv) Bonus plans
The company recognizes a liability and an expense for bonuses. The company recognizes a provision where contractually obliged or where there is a past practice that has created a constructive obligation.</t>
  </si>
  <si>
    <t>(k)</t>
  </si>
  <si>
    <t>Financial assets and liabilities are offset and the net amount is reported in the balance sheet where there is a legally enforceable right to offset the recognized amounts and there is an intention to settle on a net basis or realize the asset and settle the liability simultaneously. The legally enforceable right must not be contingent on future events and must be enforceable in the normal course of business and in the event of default, insolvency or bankruptcy of the company or the counterparty.</t>
  </si>
  <si>
    <t>Offsetting financial instruments</t>
  </si>
  <si>
    <t xml:space="preserve"> Prepaid expenses</t>
  </si>
  <si>
    <t xml:space="preserve">Borrowings including interest accrued on borrowings </t>
  </si>
  <si>
    <t xml:space="preserve">Trade and other payables </t>
  </si>
  <si>
    <t xml:space="preserve">Other liabilities </t>
  </si>
  <si>
    <t xml:space="preserve">Less: cash and short-term deposits </t>
  </si>
  <si>
    <t>(iii)   Other Financial Assets</t>
  </si>
  <si>
    <t>(ii)     Investments in Mutual Funds</t>
  </si>
  <si>
    <t>(i)      Cash and cash equivalents</t>
  </si>
  <si>
    <t>(i)    Borrowings</t>
  </si>
  <si>
    <t>(ii)   Trade payables</t>
  </si>
  <si>
    <t>ii) Lease rent:</t>
  </si>
  <si>
    <t>Lease payments made under operating leases aggregating to Rs 3,10,833 (March 31, 2016: Nil) have been recognized as an expense in the  Statement of Profit and Loss. These are no non-cancellable operating leases entered by the company</t>
  </si>
  <si>
    <t>c. Effect of Ind AS adoption on Profit</t>
  </si>
  <si>
    <t>Net profit as per previous GAAP</t>
  </si>
  <si>
    <t>Total comprehensive as per Ind AS</t>
  </si>
  <si>
    <t>i) Ind AS 109 requires transaction costs incurred towards origination of borrowings to be deducted from the carrying amount of borrowings on initial recognition. These costs are recognised in the profit or loss over the tenure of the borrowing as part of the interest expense by applying the effective interest rate method.
Under previous GAAP, these transaction costs were charged to profit or loss as and when incurred. Accordingly, borrowings as at March 31, 2016 have been reduced by Rs 71,667,990 (April 01, 2015 : Rs 76,866,797) with a corresponding adjustment to retained earnings. The total equity increased by an equivalent amount. The profit for the year ended March 31, 2016 reduced by Rs 5,198,807 as a result of the additonal interest expense</t>
  </si>
  <si>
    <t>ii) Under Previous GAAP, borrowings in respect of which the company had breached covenants were not classified as current as long as they are declared as NPA. Under Ind AS, in case there is a covenant breach the company shall obtain an express waiver from the banker before the approval of accounts, in case such waiver is not obtained the borrowings shall be classified as current. Accordingly Non current borrowings as at March 31, 2016 have been reduced by Rs. 31,049,483,468 (April 01, 2015 : 25,630,968,242) with a corresponding increase in Other current financial liabilities as at March 31, 2016 amounting to Rs 31,049,483,468 (April 01, 2015 : 25,630,968,242). There is no impact on total equity as a result of this adjustment.</t>
  </si>
  <si>
    <t>Quantitative disclosures fair value measurement hierarchy as at March 31, 2017:</t>
  </si>
  <si>
    <t>ii</t>
  </si>
  <si>
    <t>i, ii</t>
  </si>
  <si>
    <t>i, iii</t>
  </si>
  <si>
    <t>iii</t>
  </si>
  <si>
    <t>iii) Under the previous GAAP, investments in equity instruments and mutual funds were classified as long-term investments or current investments based on the intended holding period and realisability. Long-term investments were carried at cost less provision for other than temporary decline in the value of such investments. Current investments were carried at lower of cost and fair value. Under Ind AS, these investments are required to be measured at fair value. The resulting fair value changes of these investments (other than equity instruments designated as at FVOCI) have been recognised in retained earnings as at the date of transition and subsequently in the profit or loss for the year ended 31 March 2016. However, since all income and expenses are transferred from profit and loss to Capital Work in Progress, this reduced the Capital Work in Progress by Rs. 41,214 as at 31 March 2016 (1 April 2015: Nil).</t>
  </si>
  <si>
    <t>Rent (Refer note ii below)</t>
  </si>
  <si>
    <t>Audit Remuneration (Refer note i below)</t>
  </si>
  <si>
    <t>(i)     Investments in Mutual Funds</t>
  </si>
  <si>
    <t>The carrying amount of financial assets represents the maximum credit exposure. The maximum exposure to credit risk was Rs. 28,23,54,615 as at March 31, 2017( Rs. 32,82,93,504 as at March 31, 2016 and Rs. 46,01,512 as at April 01, 2015) , being the total of the carrying amount of financial assets.</t>
  </si>
  <si>
    <t>The reportable segments has been provided in the Consolidated Financial Statements of the Ultimate Holding Company (GVK Power and Infrastructure Limited) and therefore no separate disclosure on segment information is given in these financial statements which constitute a single operating segment.</t>
  </si>
  <si>
    <t>The chairman of ultimate holding company has been identified as being the Chief Operating Decision Maker(CODM). Operating segments are defined as components of an enterprise for which discrete financial information is available. This is evaluated regularly by the CODM, in deciding how to allocate resources and assessing the Company's performance. For management purposes, the Company comprises of only one operating segment - business of generation of power.</t>
  </si>
  <si>
    <t>Freehold land is carried at historical cost. All other items of property, plant and equipment are stated at historical cost less depreciation. Historical cost includes expenditure that is directly attributable to the acquisition of the items.
Subsequent costs are included in the asset’s carrying amount or recognized as a separate asset, as appropriate, only when it is probable that future economic benefits associated with the item will flow to the company and the cost of the item can be measured reliably. The carrying amount of any component accounted for as separate asset is derecognized when replaced. All other repairs and maintenance are charged to profit or loss during the reporting period in which they are incurred.
Transition to Ind AS
On transition to Ind AS, the company has elected to continue with the carrying value of all its property, plant and equipment recognized as at 1st April 2015 measured as per the previous GAAP and use that carrying value as the deemed cost of the property, plant and equipment.
Depreciation methods, estimated useful lives and residual value
Depreciation is calculated using the straight-line method to allocate their cost, net of their residual values, over their estimated useful lives or , in the case of certain leased furniture, fittings and equipment, the shorter lease term as follows:
- Computers                                                         3 years
- Office Equipment                                           15 years
- Furniture &amp; fixtures                                      10 years
- Vehicles                                                            10 years                                                                                         
- Buildings                                                          30 years                                                                                                                                                                                                                                                                                                                                                                                                                                                                                                    - Plant &amp; Equipment                                        15 years                                                                                                                                                                                                     The property, plant and equipment acquired under the finance lease is depreciated over the asset’s useful life or over the shorter of the asset’s useful life and the lease term if there is no reasonable certainty that the company will obtain at the end of the lease term.</t>
  </si>
  <si>
    <t xml:space="preserve">GVK Power (Goindwal Sahib) Limited (“the company”) was incorporated on 04 December, 1997 in the erstwhile state of Andhra Pradesh, India in accordance with the provisions of the Companies Act, 1956 (“the Act”). </t>
  </si>
  <si>
    <t>Expenditure during construction period pending allocation,net.</t>
  </si>
  <si>
    <t>III.  Carrying Amount</t>
  </si>
  <si>
    <t>Capital advances - Unsecured, Considered good</t>
  </si>
  <si>
    <t xml:space="preserve">   Advances : to Suppliers</t>
  </si>
  <si>
    <t xml:space="preserve">                       : to employees for expenses</t>
  </si>
  <si>
    <t xml:space="preserve">                    :  for Expenses </t>
  </si>
  <si>
    <t>Capital advances - Secured*, Considered good</t>
  </si>
  <si>
    <t>* Secured by Bank Guarantees</t>
  </si>
  <si>
    <t xml:space="preserve">   (lower of cost and net realisable value)</t>
  </si>
  <si>
    <t>(C). Rights, preferences and restrictions attached to equity shares including declaration of dividend:</t>
  </si>
  <si>
    <t>GVK Energy Ltd including nominee</t>
  </si>
  <si>
    <t>Loss attributable to owners of the Company</t>
  </si>
  <si>
    <t xml:space="preserve"> 2.Term Loans II:</t>
  </si>
  <si>
    <t>Working Capital facility from Banks</t>
  </si>
  <si>
    <t>Short Term Loan from Banks</t>
  </si>
  <si>
    <t>(ii)  Rate of Interest: Applicable rate of interest shall be 12.25% p.a.</t>
  </si>
  <si>
    <t>(iii) Terms of Repayment : Repayable on demand</t>
  </si>
  <si>
    <t xml:space="preserve">21. Other income </t>
  </si>
  <si>
    <t xml:space="preserve">                     : Other Loans</t>
  </si>
  <si>
    <t>Operational and Maintenance Expenses</t>
  </si>
  <si>
    <t>Legal and professional Charges</t>
  </si>
  <si>
    <t>i) Auditors' remuneration comprises of:</t>
  </si>
  <si>
    <t>Net cash used in operating activities (A)</t>
  </si>
  <si>
    <t xml:space="preserve">Capital expenditure on fixed assets, including capital advances
</t>
  </si>
  <si>
    <t>Proceeds from /(Investment) in Fixed Deposits</t>
  </si>
  <si>
    <t>Purchase long-term investments</t>
  </si>
  <si>
    <t>Net cash used in investing activities (B)</t>
  </si>
  <si>
    <t>Net cash flow from financing activities (C)</t>
  </si>
  <si>
    <t>Net (decrease)/increase in Cash and cash equivalents (A+B+C)</t>
  </si>
  <si>
    <t>Additions during the year</t>
  </si>
  <si>
    <t xml:space="preserve">Other income </t>
  </si>
  <si>
    <t>Expenditure during construction period pending allocation (net)</t>
  </si>
  <si>
    <t>Current tax liabilities</t>
  </si>
  <si>
    <t>Employee benefits (Refer Note No 31)</t>
  </si>
  <si>
    <t xml:space="preserve"> 3.Term Loans III and IV:</t>
  </si>
  <si>
    <t xml:space="preserve"> ii.  Alaknanda Hydro Power Company Limited</t>
  </si>
  <si>
    <t xml:space="preserve">  i.   GVK Industries Limited</t>
  </si>
  <si>
    <t xml:space="preserve">  v.  Taj GVK Hotels &amp; Resorts Limited</t>
  </si>
  <si>
    <t>vi.  GVK Technical &amp; Consultancy Services(P) Ltd.</t>
  </si>
  <si>
    <t xml:space="preserve"> iv.  GVK Power (Khadur Sahib) Private Limited</t>
  </si>
  <si>
    <t>iii.  GVK Coal (Tokisud) Company Private Limited</t>
  </si>
  <si>
    <t>Mr. P V Prasanna Reddy – Director</t>
  </si>
  <si>
    <t>Term Loans are further secured by:</t>
  </si>
  <si>
    <t>Delay in days</t>
  </si>
  <si>
    <t>31-60</t>
  </si>
  <si>
    <t>No changes were made in the objectives, policies or processes for managing capital during the year ended March 31, 2017 and March 31, 2016.</t>
  </si>
  <si>
    <t>0-30</t>
  </si>
  <si>
    <t>61-90</t>
  </si>
  <si>
    <t>91-120</t>
  </si>
  <si>
    <t>121-150</t>
  </si>
  <si>
    <t>151-180</t>
  </si>
  <si>
    <t>&gt; 180</t>
  </si>
  <si>
    <t>The Company has delayed repayment of dues to banks and financial institutions during the year as provided in the table below.</t>
  </si>
  <si>
    <t>Amount of interest unpaid as at year end</t>
  </si>
  <si>
    <t>Amount of term loans unpaid as at year end</t>
  </si>
  <si>
    <t>0-90</t>
  </si>
  <si>
    <t>91-150</t>
  </si>
  <si>
    <t>Less : Transferred to Expenditure during construction period</t>
  </si>
  <si>
    <t xml:space="preserve">    Advance received</t>
  </si>
  <si>
    <t xml:space="preserve">    Advance paid</t>
  </si>
  <si>
    <t>Amount refunded to GVK Energy</t>
  </si>
  <si>
    <t>Remeasurements of defined benefit plans</t>
  </si>
  <si>
    <t>(i) Provisions</t>
  </si>
  <si>
    <t>(ii) Contingent liabilities and contingent assets</t>
  </si>
  <si>
    <t>The Company does not recognize a contingent liability but discloses its existence in the financial statements.</t>
  </si>
  <si>
    <t>Leases</t>
  </si>
  <si>
    <t>Company as a lessee</t>
  </si>
  <si>
    <t>Finance leases are capitalised at the commencement of the lease at the inception date fair value of the leased property or, if lower, at the present value of the minimum lease payments. Lease payments are apportioned between finance charges and reduction of the lease liability so as to achieve a constant rate of interest on the remaining balance of the liability. Finance charges are recognized in finance costs in the statement of profit and loss, unless they are directly attributable to qualifying assets, in which case they are capitalized in accordance with the Company's general policy on the borrowing costs. Contingent rentals are recognized as  expenses in the periods in which they are incurred.                                                                                                                                                                                                                                                                                                                                                                                                                                   A leased asset is depreciated over the useful life of the asset. However, if there is no reasonable certainty that the Company will obtain ownership by the end of the lease term, the asset is depreciated over the shorter of the estimated useful life of the asset and the lease term.</t>
  </si>
  <si>
    <t>Operating lease payments are recognized as an expense in the statement of profit and loss on a straight-line basis over the lease term.</t>
  </si>
  <si>
    <t>Company as a lessor</t>
  </si>
  <si>
    <t>The Company has not entered any transactions as a lessor</t>
  </si>
  <si>
    <t>Upto 31 March 2015</t>
  </si>
  <si>
    <t>01 April 2015              to                                       31 March 2016</t>
  </si>
  <si>
    <t>Amount transferred to GVK Energy Ltd</t>
  </si>
  <si>
    <r>
      <t xml:space="preserve">Note :  </t>
    </r>
    <r>
      <rPr>
        <b/>
        <sz val="10"/>
        <color theme="1"/>
        <rFont val="Book Antiqua"/>
        <family val="1"/>
      </rPr>
      <t xml:space="preserve">Specified Bank Notes (SBN) </t>
    </r>
  </si>
  <si>
    <t>i</t>
  </si>
  <si>
    <t>(ii)</t>
  </si>
  <si>
    <t>(i/ii)</t>
  </si>
  <si>
    <t>The Company manages its capital structure in consideration to the changes in economic conditions and the requirements of the financial covenants. The Company monitors capital using a gearing ratio, which is net debt divided by total equity. The Company includes within net debt, borrowings including interest accrued on borrowings, trade and other payables, less cash and short-term deposits.</t>
  </si>
  <si>
    <t xml:space="preserve"> Segment Information:</t>
  </si>
  <si>
    <t>Repayment of Non Current borrowings</t>
  </si>
  <si>
    <t>Repayment of Current borrowings</t>
  </si>
  <si>
    <t>Proceeds from Non Current Borrowings</t>
  </si>
  <si>
    <t>Profit from mutual funds</t>
  </si>
  <si>
    <t>The financial statements have been approved by the Board of Directors at their meeting held on 12th May 2017</t>
  </si>
  <si>
    <t xml:space="preserve">Freehold land is carried at historical cost. All other items of property, plant and equipment are stated at historical cost less depreciation. Historical cost includes expenditure that is directly attributable to the acquisition of the items.
Subsequent costs are included in the asset’s carrying amount or recognized as a separate asset, as appropriate, only when it is probable that future economic benefits associated with the item will flow to the company and the cost of the item can be measured reliably. The carrying amount of any component accounted for as separate asset is derecognized when replaced. All other repairs and maintenance are charged to profit or loss during the reporting period in which they are incurred.
Transition to Ind AS
On transition to Ind AS, the company has elected to continue with the carrying value of all its property, plant and equipment recognized as at 1st April 2015 measured as per the previous GAAP and use that carrying value as the deemed cost of the property, plant and equipment.
Depreciation methods, estimated useful lives and residual value.                                                                                                                                                          (i) Depreciation on assets covered under definition of "Generating Station" as defined in " Central Electricity Regulatory Commission (Terms and conditions of Generation Tariff) Regulations, 2014" dated 21st February 2014 is provided under Straight Line Method at the rates and the manner prescribed under Appendix-II of the said regulations.                                                                                                                                                                            
 (ii) Depreciation on Assets other than the Generating Station is provided under the Straight-Line basis as per the useful life prescribed and in the manner laid down under Schedule II to the Companies Act, 2013.                                                                                                                                                      </t>
  </si>
  <si>
    <t xml:space="preserve">Investments in Mutual Funds </t>
  </si>
  <si>
    <t>Dues to other than micro and small enterprises</t>
  </si>
  <si>
    <t>Dues to micro and small enterprises</t>
  </si>
  <si>
    <t xml:space="preserve">                     : Working Capital facilities</t>
  </si>
  <si>
    <t>Note numbers</t>
  </si>
  <si>
    <t xml:space="preserve">                 For and on behalf of the Board of Directors</t>
  </si>
  <si>
    <t xml:space="preserve">                   B Pavan Kumar</t>
  </si>
  <si>
    <t xml:space="preserve">                  Company Secretary</t>
  </si>
  <si>
    <t xml:space="preserve">                  B Pavan Kumar</t>
  </si>
  <si>
    <t xml:space="preserve">                 Company Secretary</t>
  </si>
  <si>
    <t>Opening Interest accrued</t>
  </si>
  <si>
    <t>Closing Interest Accrued</t>
  </si>
  <si>
    <r>
      <rPr>
        <b/>
        <sz val="10"/>
        <rFont val="Book Antiqua"/>
        <family val="1"/>
      </rPr>
      <t>Earning per share</t>
    </r>
    <r>
      <rPr>
        <sz val="10"/>
        <rFont val="Book Antiqua"/>
        <family val="1"/>
      </rPr>
      <t xml:space="preserve">
(i) Basic earnings per share
     Basic earnings per share is calculated by dividing:
      • The profit attributable to owners of the company
      • By the weighted average number of equity shares outstanding during the financial year, adjusted for bonus elements  
          in equity shares issued during the year
(ii) Diluted earnings per share
      Diluted earnings per share adjusts the figures used in the determination of basic earnings per share to take into account:
     • The after income tax effect of interest and other financing costs associated with dilutive potential equity shares, and
     • The weighted average number of additional equity shares that would have been outstanding assuming the conversion  
          of   all dilutive potential equity shares.</t>
    </r>
  </si>
  <si>
    <t>All assets and liabilities for which fair value is measured or disclosed in the financial statements are categorised within the fair value hierarchy, described as follows, based on the lowest level input that is significant to the fair value measurement as a whole:
- Level 1 — Quoted (unadjusted) market prices in active markets for identical assets or liabilities
- Level 2 — Valuation techniques for which the lowest level input that is significant to the fair value measurement is directly or indirectly observable
- Level 3 — Valuation techniques for which the lowest level input that is significant to the fair value measurement is unobservable
For assets and liabilities that are recognised in the financial statements on a recurring basis, the Company determines whether transfers have occurred between levels in the hierarchy by re-assessing categorisation (based on the lowest level input that is significant to the fair value measurement as a whole) at the end of each reporting period.
For the purpose of fair value disclosures, the Company has determined classes of assets and liabilities on the basis of the nature, characteristics and risks of the asset or liability and the level of the fair value hierarchy as explained above.</t>
  </si>
  <si>
    <t>Contingent liability : A contingent liability is a possible obligation that arises from past events whose existence will be confirmed by the occurrence or non-occurrence of one or more uncertain future events beyond the control of the Company or a present obligation that is not recognized because it is not possible that an outflow of resources will be required to settle the obligation. A contingent liability also arises in extremely rare cases where there is a liability that cannot be recognized because it cannot be measured reliably.</t>
  </si>
  <si>
    <t>Contingent asset: A contingent asset is a possible asset that arises from past events and whose existence will be confirmed only by the occurrence or non-occurrence of one or more uncertain future events not wholly within the control of the entity.</t>
  </si>
  <si>
    <t xml:space="preserve">The determination of whether an arrangement is (or contains) a lease is based on the substance of the arrangement at the inception of the lease. The arrangement is, or contains, a lease if fulfilment of the arrangement is dependent on the use of a specific asset or assets and the arrangement conveys a right to use the asset or assets, even if that right is not explicitly specified in an arrangement.                                                                                                                                        For arrangements entered into prior to 1st April 2015, the Company has determined whether the arrangement contain lease on the basis of facts and circumstances existing on the date of transition.                                                                                                                                                                                                                           </t>
  </si>
  <si>
    <t>A lease is classified at the inception date as a finance lease or an operating lease. A lease that transfers substantially all the risks and rewards incidental to ownership to the Company is classified as a finance lease.</t>
  </si>
  <si>
    <t>Repairs and Maintenance: Buildings</t>
  </si>
  <si>
    <t>Loss on redemption of Mutual Funds</t>
  </si>
  <si>
    <t>Profit on redemption of Mutual Funds</t>
  </si>
  <si>
    <t xml:space="preserve">Less: Provision for diminution in value of investments </t>
  </si>
  <si>
    <t>Interest accrued on deposits</t>
  </si>
  <si>
    <t>Advances recoverable in cash or kind - Non Current</t>
  </si>
  <si>
    <t>(B) Details of shares held by each shareholder holding more than 5% shares and details of shares held by Holding Company</t>
  </si>
  <si>
    <t>Shares allotted during the year</t>
  </si>
  <si>
    <t>Income tax related to net gains/losses recognised in other comprehensive income</t>
  </si>
  <si>
    <t xml:space="preserve"> i) First charge on all movable, immovable properties, book debts, operating cash flows, receivables, Commissions, revenues, intangibles, goodwill,  uncalled capital, designated bank accounts of the Company, present and future.</t>
  </si>
  <si>
    <t>Rate of Interest: Applicable rate of interest shall be 13.25% p.a. i.e.. IDBI Bank Base rate plus 300 bps and shall remain fixed till the next reset date. which is on February 01, 2016.</t>
  </si>
  <si>
    <t>Rate of Interest: Applicable rate of interest shall be 13.50% p.a. i.e.. IDBI Bank Base rate plus 350 bps and shall remain fixed till the next reset date. The next reset shall be the project COD or the Scheduled COD which ever is earlier.</t>
  </si>
  <si>
    <t xml:space="preserve">Terms of Repayment:   70% of the loan amount is repayable in 38 structured quarterly instalments commencing from expiry of Moratorium Period i.e., period ending on the expiry of 6 months from the project COD or Scheduled COD whichever is earlier, The balance 30% of the loan amount shall be repaid in  bullet payment along with the 38th instalment. </t>
  </si>
  <si>
    <t>Rate of interest: Applicable rate of interest shall be IDBI Bank Base Rate plus spread 3.5%. The Rupee Lender shall reset the interest on every interest reset date and such interest rate shall remain fixed until the next interest reset date. Reset date is project COD or the Scheduled COD which ever is earlier..</t>
  </si>
  <si>
    <t xml:space="preserve"> b) First charge by way of assignment or creation of charge on all the rights, title, interest, benefits, claims and demands whatsoever in the project documents.</t>
  </si>
  <si>
    <t>c) Pledge of 51% of equity shares held by the Holding Company</t>
  </si>
  <si>
    <t>a) First charge on all movable, immovable properties, book debts, operating cash flows, receivables, Commissions, revenues,intangibles,goodwill,  uncalled capital, designated bank accounts of the Company, present and future.</t>
  </si>
  <si>
    <t>Sale of fly ash</t>
  </si>
  <si>
    <t>Provision for diminution in value of investments</t>
  </si>
  <si>
    <t>For Company law matters</t>
  </si>
  <si>
    <t>GVK Power &amp; Infrastructure Ltd:Services</t>
  </si>
  <si>
    <t>In order to achieve this overall objective, the Company’s capital management, amongst other things, aims to ensure that it meets financial covenants attached to the interest-bearing loans and borrowings that define capital structure requirements. Breaches in meeting the financial covenants would permit the bank to immediately call loans and borrowings. There have been breaches in the financial covenants of interest-bearing loans and borrowing in the current period. However, the entire portion of long term borrowing has been classified as current.</t>
  </si>
  <si>
    <t>The fair values for Non current borrowings are based on discounted cash flows using current borrowing rate. They are classified as level 3 fair values in the fair value hierarchy due to the use of unobservable inputs, including own credit risk.</t>
  </si>
  <si>
    <t>Credit risk is the risk that counterparty will not meet its obligations under a financial instrument or customer contract, leading to a financial loss. Credit risk encompasses of both, the direct risk of default and the risk of deterioration of creditworthiness as well as concentration of risks. Credit risk is controlled by analysing credit limits and creditworthiness of customers on a continuous basis to whom the credit has been granted after obtaining necessary approvals for credit. Financial instruments that are subject to concentrations of credit risk principally consist of cash and cash equivalents, bank deposits and other financial assets. None of the financial instruments of the Company result in material concentration of credit risk.</t>
  </si>
  <si>
    <t xml:space="preserve">Interest rate risk is the risk that the fair value or future cash flows of a financial instrument will fluctuate because of change in market interest rates. The Company's exposure to the risk of changes in market interest rates relates primarily to the Company's debt obligations with floating interest rates. </t>
  </si>
  <si>
    <t>Repayment of interest to banks and financial institutions</t>
  </si>
  <si>
    <t>Repayment of principal to banks and financial institutions</t>
  </si>
  <si>
    <t>Expenses recognised in the statement of profit and loss for the year</t>
  </si>
  <si>
    <t>Past Service cost</t>
  </si>
  <si>
    <t>Total expenses included in employee benefits expense</t>
  </si>
  <si>
    <t>Recognised in other comprehensive income for the year</t>
  </si>
  <si>
    <t>(Gain) / loss  from change in financial assumptions</t>
  </si>
  <si>
    <t xml:space="preserve">Experience (gain) / loss </t>
  </si>
  <si>
    <t>Recognised in other comprehensive income</t>
  </si>
  <si>
    <t>(Gain) / loss  from change in DBO experience</t>
  </si>
  <si>
    <t>Return on plan assets (greater)/less than discount rate</t>
  </si>
  <si>
    <t>As at 31-03-2017</t>
  </si>
  <si>
    <t>As at 31-03-2016</t>
  </si>
  <si>
    <t>Change in benefit obligation</t>
  </si>
  <si>
    <t>Benefit Obligation at the beginning of the year</t>
  </si>
  <si>
    <t>Interest Cost</t>
  </si>
  <si>
    <t>Current Service Cost</t>
  </si>
  <si>
    <t>Benefit Obligation at the end of the year</t>
  </si>
  <si>
    <t>Change in plan assets</t>
  </si>
  <si>
    <t>Fair Value of plan assets at the beginning of the year</t>
  </si>
  <si>
    <t>Interest income on plan assets</t>
  </si>
  <si>
    <t>Employer Contributions</t>
  </si>
  <si>
    <t>Actuarial Gain / (Loss) on the plan Assets</t>
  </si>
  <si>
    <t>Plan Value of the assets at the end of the year</t>
  </si>
  <si>
    <t>Funded status</t>
  </si>
  <si>
    <t>Benefits paid from plan assets</t>
  </si>
  <si>
    <t>investment in associates</t>
  </si>
  <si>
    <t>A entity is termed as a subsidiary if the company controls the entity. Control is achieved when the Company is exposed, or has rights, to variable returns from its involvement with the investee and has the ability to affect those returns through its power over the investee.</t>
  </si>
  <si>
    <t>An associate is an entity over which the Company has significant influence. Significant influence is the power to participate in the financial and operating policy decisions of the investee, but is not control or joint control over those policies.</t>
  </si>
  <si>
    <t>A joint venture is a type of joint arrangement whereby the parties that have joint control of the arrangement have rights to the net assets of the joint venture. Joint control is the contractually agreed sharing of control of an arrangement, which exists only when decisions about the relevant activities require unanimous consent of the parties sharing control.</t>
  </si>
  <si>
    <t>The considerations made in determining whether significant influence or joint control are similar to those necessary to determine control over the subsidiaries.</t>
  </si>
  <si>
    <t>The Company has accounted for its investment in subsidiaries, associates and joint ventures at cost.</t>
  </si>
  <si>
    <t>Transition to Ind AS: The Company accounts for Investments in Subsidiaries and Joint Venture in the separate standalone financial statement at cost. The Company has availed the deemed exemption available on transition and has measured its investments in Subsidiaries and Joint Venture at deemed cost being previous GAAP carrying amount on the transition date.</t>
  </si>
  <si>
    <t>(p)</t>
  </si>
  <si>
    <t>Investment in subsidiaries, associates and joint ventures</t>
  </si>
  <si>
    <t xml:space="preserve">Coal </t>
  </si>
  <si>
    <t xml:space="preserve">Heavy Furnace Oil (HFO) </t>
  </si>
  <si>
    <t xml:space="preserve">Light Diesel Oil (LDO) </t>
  </si>
  <si>
    <t>24. Finance costs</t>
  </si>
  <si>
    <t>25. Depreciation and amortisation expense</t>
  </si>
  <si>
    <t>26.  Other operating expenses</t>
  </si>
  <si>
    <t>27. Earnings per share</t>
  </si>
  <si>
    <t>28.     Related Party disclosures:</t>
  </si>
  <si>
    <t>29. Commitments and Contingent Liabilities not provided for:</t>
  </si>
  <si>
    <t xml:space="preserve">30. Employee benefit expenses </t>
  </si>
  <si>
    <t>31. First-time Ind AS adoption reconciliations:</t>
  </si>
  <si>
    <t>32. Accounting Standards issued but not yet effective</t>
  </si>
  <si>
    <t>33. Capital Management</t>
  </si>
  <si>
    <t>34.  Fair value measurement of financial instruments</t>
  </si>
  <si>
    <t>35.  Delays and defaults</t>
  </si>
  <si>
    <t>36. Exceptional item</t>
  </si>
  <si>
    <t>37. Figures of previous year have been regrouped / rearranged to conform to those of the current year.</t>
  </si>
  <si>
    <t xml:space="preserve">                P V Prasanna Reddy</t>
  </si>
  <si>
    <t xml:space="preserve">              B Pavan Kumar</t>
  </si>
  <si>
    <t xml:space="preserve">            Company Secretary</t>
  </si>
  <si>
    <t xml:space="preserve">          P V Prasanna Reddy</t>
  </si>
  <si>
    <t xml:space="preserve">         Director</t>
  </si>
  <si>
    <t>For all periods up to and including the year ended March 31, 2016, the Company prepared its financial statements in accordance with accounting standards notified under the section 133 of the Companies Act 2013, read together with paragraph 7 of the Companies (Accounts) Rules, 2014 ("Indian GAAP" or "Previous GAAP"). These financial statements for the year ended March 31, 2017 are the first the Company has prepared in accordance with Ind AS. Refer to note 32 for information on how the Company adopted Ind AS. The financial statements have been prepared on a historical cost basis, except for certain financial assets and liabilities measured at fair value (refer accounting policy regarding financial instruments).</t>
  </si>
  <si>
    <t>3. Expenditure during construction period</t>
  </si>
  <si>
    <t>Repayment of interest to banks</t>
  </si>
  <si>
    <t>Repayment of interest to financial institutions</t>
  </si>
  <si>
    <t xml:space="preserve">Repayment of principal to banks </t>
  </si>
  <si>
    <t>Repayment of principal to financial institutions</t>
  </si>
  <si>
    <t>Amount of interest unpaid as at year end - banks</t>
  </si>
  <si>
    <t>Amount of interest unpaid as at year end - financial instituitions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</si>
</sst>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3" formatCode="_ * #,##0.00_ ;_ * \-#,##0.00_ ;_ * &quot;-&quot;??_ ;_ @_ "/>
    <numFmt numFmtId="164" formatCode="_ &quot;₹&quot;\ * #,##0.00_ ;_ &quot;₹&quot;\ * \-#,##0.00_ ;_ &quot;₹&quot;\ * &quot;-&quot;??_ ;_ @_ "/>
    <numFmt numFmtId="165" formatCode="_(* #,##0_);_(* \(#,##0\);_(* &quot;-&quot;_);_(@_)"/>
    <numFmt numFmtId="166" formatCode="_(* #,##0.00_);_(* \(#,##0.00\);_(* &quot;-&quot;??_);_(@_)"/>
    <numFmt numFmtId="167" formatCode="_ * #,##0.00_)\ _$_ ;_ * \(#,##0.00\)\ _$_ ;_ * &quot;-&quot;??_)\ _$_ ;_ @_ "/>
    <numFmt numFmtId="168" formatCode="0_);\(0\)"/>
    <numFmt numFmtId="169" formatCode="_(* #,##0_);_(* \(#,##0\);_(* &quot;-&quot;??_);_(@_)"/>
    <numFmt numFmtId="170" formatCode="[$€-2]\ #,##0.00;[Red]\-[$€-2]\ #,##0.00"/>
    <numFmt numFmtId="171" formatCode="[$-409]mmmm\ d\,\ yyyy;@"/>
    <numFmt numFmtId="172" formatCode="[$-409]d\-mmm\-yy;@"/>
    <numFmt numFmtId="173" formatCode="_ * #,##0_ ;_ * \-#,##0_ ;_ * &quot;-&quot;??_ ;_ @_ "/>
    <numFmt numFmtId="174" formatCode="_(* #,##0.0_);_(* \(#,##0.0\);_(* &quot;-&quot;??_);_(@_)"/>
    <numFmt numFmtId="175" formatCode="[$-F400]h:mm:ss\ AM/PM"/>
    <numFmt numFmtId="176" formatCode="0.00_);\(0.00\)"/>
    <numFmt numFmtId="178" formatCode="mmmm\ d\,\ yyyy"/>
    <numFmt numFmtId="179" formatCode="0.00_)"/>
    <numFmt numFmtId="180" formatCode="#,##0.0"/>
    <numFmt numFmtId="188" formatCode="[$-F800]dddd\,\ mmmm\ dd\,\ yyyy"/>
    <numFmt numFmtId="189" formatCode="_(* #,##0.00_);_(* \(#,##0.00\);_(* &quot;-&quot;_);_(@_)"/>
    <numFmt numFmtId="190" formatCode="[$-409]d/mmm/yy;@"/>
    <numFmt numFmtId="191" formatCode="[$-409]dd/mmm/yy;@"/>
  </numFmts>
  <fonts count="81">
    <font>
      <sz val="11"/>
      <color theme="1"/>
      <name val="Calibri"/>
      <family val="2"/>
      <scheme val="minor"/>
    </font>
    <font>
      <sz val="11"/>
      <color theme="1"/>
      <name val="Calibri"/>
      <family val="2"/>
      <scheme val="minor"/>
    </font>
    <font>
      <sz val="10"/>
      <name val="Arial"/>
      <family val="2"/>
    </font>
    <font>
      <u/>
      <sz val="11"/>
      <color theme="10"/>
      <name val="Calibri"/>
      <family val="2"/>
    </font>
    <font>
      <sz val="11"/>
      <color indexed="8"/>
      <name val="Calibri"/>
      <family val="2"/>
    </font>
    <font>
      <sz val="8"/>
      <color indexed="8"/>
      <name val="Verdana"/>
      <family val="2"/>
    </font>
    <font>
      <sz val="8"/>
      <color theme="1"/>
      <name val="Verdana"/>
      <family val="2"/>
    </font>
    <font>
      <sz val="8"/>
      <name val="Arial"/>
      <family val="2"/>
    </font>
    <font>
      <sz val="8"/>
      <name val="Arial"/>
      <family val="2"/>
    </font>
    <font>
      <b/>
      <sz val="8"/>
      <name val="Arial"/>
      <family val="2"/>
    </font>
    <font>
      <sz val="10"/>
      <name val="Arial"/>
      <family val="2"/>
    </font>
    <font>
      <b/>
      <sz val="10"/>
      <color indexed="8"/>
      <name val="Arial"/>
      <family val="2"/>
    </font>
    <font>
      <sz val="10"/>
      <color indexed="8"/>
      <name val="Arial"/>
      <family val="2"/>
    </font>
    <font>
      <sz val="8"/>
      <name val="Arial"/>
      <family val="2"/>
    </font>
    <font>
      <sz val="10"/>
      <color theme="1"/>
      <name val="Rupee Foradian"/>
      <family val="2"/>
    </font>
    <font>
      <sz val="11"/>
      <name val="Century Schoolbook"/>
      <family val="1"/>
    </font>
    <font>
      <b/>
      <sz val="10"/>
      <name val="Book Antiqua"/>
      <family val="1"/>
    </font>
    <font>
      <sz val="10"/>
      <name val="Book Antiqua"/>
      <family val="1"/>
    </font>
    <font>
      <sz val="10"/>
      <color theme="0"/>
      <name val="Book Antiqua"/>
      <family val="1"/>
    </font>
    <font>
      <b/>
      <sz val="10"/>
      <color theme="1"/>
      <name val="Book Antiqua"/>
      <family val="1"/>
    </font>
    <font>
      <sz val="10"/>
      <color theme="1"/>
      <name val="Book Antiqua"/>
      <family val="1"/>
    </font>
    <font>
      <b/>
      <sz val="10"/>
      <color theme="0"/>
      <name val="Book Antiqua"/>
      <family val="1"/>
    </font>
    <font>
      <sz val="10"/>
      <color indexed="8"/>
      <name val="Book Antiqua"/>
      <family val="1"/>
    </font>
    <font>
      <b/>
      <sz val="10"/>
      <color indexed="8"/>
      <name val="Book Antiqua"/>
      <family val="1"/>
    </font>
    <font>
      <sz val="10"/>
      <color rgb="FF0070C0"/>
      <name val="Book Antiqua"/>
      <family val="1"/>
    </font>
    <font>
      <b/>
      <u/>
      <sz val="10"/>
      <name val="Book Antiqua"/>
      <family val="1"/>
    </font>
    <font>
      <b/>
      <sz val="10"/>
      <color rgb="FF0070C0"/>
      <name val="Book Antiqua"/>
      <family val="1"/>
    </font>
    <font>
      <i/>
      <sz val="10"/>
      <name val="Book Antiqua"/>
      <family val="1"/>
    </font>
    <font>
      <b/>
      <i/>
      <sz val="10"/>
      <name val="Book Antiqua"/>
      <family val="1"/>
    </font>
    <font>
      <b/>
      <sz val="10"/>
      <color theme="3" tint="-0.249977111117893"/>
      <name val="Book Antiqua"/>
      <family val="1"/>
    </font>
    <font>
      <b/>
      <i/>
      <sz val="10"/>
      <color rgb="FF00478F"/>
      <name val="Book Antiqua"/>
      <family val="1"/>
    </font>
    <font>
      <b/>
      <i/>
      <sz val="10"/>
      <color theme="1"/>
      <name val="Book Antiqua"/>
      <family val="1"/>
    </font>
    <font>
      <b/>
      <u/>
      <sz val="10"/>
      <color theme="1"/>
      <name val="Book Antiqua"/>
      <family val="1"/>
    </font>
    <font>
      <u/>
      <sz val="10"/>
      <name val="Book Antiqua"/>
      <family val="1"/>
    </font>
    <font>
      <sz val="10"/>
      <color rgb="FF000000"/>
      <name val="Book Antiqua"/>
      <family val="1"/>
    </font>
    <font>
      <b/>
      <sz val="10"/>
      <color rgb="FF000000"/>
      <name val="Book Antiqua"/>
      <family val="1"/>
    </font>
    <font>
      <sz val="10"/>
      <color rgb="FF0C2577"/>
      <name val="Book Antiqua"/>
      <family val="1"/>
    </font>
    <font>
      <b/>
      <sz val="10"/>
      <color rgb="FFFF0000"/>
      <name val="Book Antiqua"/>
      <family val="1"/>
    </font>
    <font>
      <b/>
      <sz val="10"/>
      <color theme="3"/>
      <name val="Book Antiqua"/>
      <family val="1"/>
    </font>
    <font>
      <sz val="10"/>
      <color indexed="10"/>
      <name val="Book Antiqua"/>
      <family val="1"/>
    </font>
    <font>
      <b/>
      <sz val="10"/>
      <color indexed="10"/>
      <name val="Book Antiqua"/>
      <family val="1"/>
    </font>
    <font>
      <sz val="10"/>
      <color indexed="9"/>
      <name val="Book Antiqua"/>
      <family val="1"/>
    </font>
    <font>
      <sz val="10"/>
      <color rgb="FFFF0000"/>
      <name val="Book Antiqua"/>
      <family val="1"/>
    </font>
    <font>
      <sz val="10"/>
      <color rgb="FF7030A0"/>
      <name val="Book Antiqua"/>
      <family val="1"/>
    </font>
    <font>
      <b/>
      <i/>
      <u/>
      <sz val="10"/>
      <color theme="1"/>
      <name val="Book Antiqua"/>
      <family val="1"/>
    </font>
    <font>
      <b/>
      <i/>
      <sz val="10"/>
      <name val="Rupee Foradian"/>
      <family val="2"/>
    </font>
    <font>
      <b/>
      <sz val="10"/>
      <color theme="1"/>
      <name val="Rupee Foradian"/>
      <family val="2"/>
    </font>
    <font>
      <sz val="10"/>
      <name val="Rupee Foradian"/>
      <family val="2"/>
    </font>
    <font>
      <b/>
      <sz val="10"/>
      <name val="Rupee Foradian"/>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color theme="1"/>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i/>
      <sz val="10"/>
      <color theme="1"/>
      <name val="Rupee Foradian"/>
      <family val="2"/>
    </font>
    <font>
      <b/>
      <u/>
      <sz val="10"/>
      <color theme="1"/>
      <name val="Rupee Foradian"/>
      <family val="2"/>
    </font>
    <font>
      <b/>
      <i/>
      <sz val="10"/>
      <color theme="1"/>
      <name val="Rupee Foradian"/>
      <family val="2"/>
    </font>
    <font>
      <b/>
      <u val="singleAccounting"/>
      <sz val="10"/>
      <color theme="1"/>
      <name val="Rupee Foradian"/>
      <family val="2"/>
    </font>
    <font>
      <i/>
      <sz val="10"/>
      <name val="Rupee Foradian"/>
      <family val="2"/>
    </font>
    <font>
      <sz val="10"/>
      <color theme="0"/>
      <name val="Rupee Foradian"/>
      <family val="2"/>
    </font>
    <font>
      <b/>
      <sz val="10"/>
      <color theme="0"/>
      <name val="Rupee Foradian"/>
      <family val="2"/>
    </font>
    <font>
      <i/>
      <sz val="10"/>
      <color theme="1"/>
      <name val="Book Antiqua"/>
      <family val="1"/>
    </font>
    <font>
      <i/>
      <u/>
      <sz val="10"/>
      <name val="Book Antiqua"/>
      <family val="1"/>
    </font>
    <font>
      <sz val="12"/>
      <name val="Arial"/>
      <family val="2"/>
    </font>
    <font>
      <b/>
      <sz val="12"/>
      <name val="Times New Roman"/>
      <family val="1"/>
    </font>
    <font>
      <sz val="9"/>
      <color indexed="81"/>
      <name val="Tahoma"/>
      <family val="2"/>
    </font>
    <font>
      <b/>
      <sz val="9"/>
      <color indexed="81"/>
      <name val="Tahoma"/>
      <family val="2"/>
    </font>
    <font>
      <b/>
      <sz val="10"/>
      <color rgb="FFFFFFFF"/>
      <name val="Book Antiqua"/>
      <family val="1"/>
    </font>
    <font>
      <b/>
      <strike/>
      <u val="double"/>
      <sz val="10"/>
      <name val="Book Antiqua"/>
      <family val="1"/>
    </font>
  </fonts>
  <fills count="35">
    <fill>
      <patternFill patternType="none"/>
    </fill>
    <fill>
      <patternFill patternType="gray125"/>
    </fill>
    <fill>
      <patternFill patternType="solid">
        <fgColor theme="0"/>
        <bgColor indexed="64"/>
      </patternFill>
    </fill>
    <fill>
      <patternFill patternType="solid">
        <fgColor indexed="60"/>
      </patternFill>
    </fill>
    <fill>
      <patternFill patternType="solid">
        <fgColor indexed="49"/>
      </patternFill>
    </fill>
    <fill>
      <patternFill patternType="solid">
        <fgColor indexed="40"/>
      </patternFill>
    </fill>
    <fill>
      <patternFill patternType="solid">
        <fgColor indexed="54"/>
      </patternFill>
    </fill>
    <fill>
      <patternFill patternType="solid">
        <fgColor indexed="9"/>
        <bgColor indexed="64"/>
      </patternFill>
    </fill>
    <fill>
      <patternFill patternType="solid">
        <fgColor indexed="41"/>
      </patternFill>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9" tint="0.59999389629810485"/>
        <bgColor indexed="64"/>
      </patternFill>
    </fill>
    <fill>
      <patternFill patternType="solid">
        <fgColor rgb="FF00B0F0"/>
        <bgColor indexed="64"/>
      </patternFill>
    </fill>
    <fill>
      <patternFill patternType="solid">
        <fgColor theme="2"/>
        <bgColor indexed="64"/>
      </patternFill>
    </fill>
    <fill>
      <patternFill patternType="solid">
        <fgColor theme="3" tint="0.79998168889431442"/>
        <bgColor indexed="64"/>
      </patternFill>
    </fill>
  </fills>
  <borders count="14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diagonal/>
    </border>
    <border>
      <left style="thin">
        <color indexed="18"/>
      </left>
      <right style="thin">
        <color indexed="18"/>
      </right>
      <top style="thin">
        <color indexed="18"/>
      </top>
      <bottom style="thin">
        <color indexed="18"/>
      </bottom>
      <diagonal/>
    </border>
    <border>
      <left style="thin">
        <color indexed="54"/>
      </left>
      <right/>
      <top style="thin">
        <color indexed="54"/>
      </top>
      <bottom/>
      <diagonal/>
    </border>
    <border>
      <left style="thin">
        <color indexed="48"/>
      </left>
      <right style="thin">
        <color indexed="48"/>
      </right>
      <top style="thin">
        <color indexed="48"/>
      </top>
      <bottom style="thin">
        <color indexed="48"/>
      </bottom>
      <diagonal/>
    </border>
    <border>
      <left style="thin">
        <color indexed="18"/>
      </left>
      <right style="thin">
        <color indexed="18"/>
      </right>
      <top style="thin">
        <color indexed="18"/>
      </top>
      <bottom style="thin">
        <color indexed="18"/>
      </bottom>
      <diagonal/>
    </border>
    <border>
      <left style="thin">
        <color indexed="54"/>
      </left>
      <right/>
      <top style="thin">
        <color indexed="5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indexed="64"/>
      </left>
      <right/>
      <top/>
      <bottom/>
      <diagonal/>
    </border>
    <border>
      <left/>
      <right/>
      <top/>
      <bottom style="thin">
        <color indexed="64"/>
      </bottom>
      <diagonal/>
    </border>
    <border>
      <left/>
      <right style="thin">
        <color auto="1"/>
      </right>
      <top/>
      <bottom/>
      <diagonal/>
    </border>
    <border>
      <left style="thin">
        <color auto="1"/>
      </left>
      <right/>
      <top/>
      <bottom style="thin">
        <color auto="1"/>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top style="thin">
        <color indexed="64"/>
      </top>
      <bottom/>
      <diagonal/>
    </border>
    <border>
      <left style="thin">
        <color indexed="64"/>
      </left>
      <right/>
      <top style="thin">
        <color indexed="64"/>
      </top>
      <bottom/>
      <diagonal/>
    </border>
    <border>
      <left style="thin">
        <color auto="1"/>
      </left>
      <right style="thin">
        <color auto="1"/>
      </right>
      <top style="thin">
        <color auto="1"/>
      </top>
      <bottom/>
      <diagonal/>
    </border>
    <border>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double">
        <color indexed="64"/>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indexed="64"/>
      </right>
      <top style="thin">
        <color indexed="64"/>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style="thin">
        <color auto="1"/>
      </top>
      <bottom style="thin">
        <color auto="1"/>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style="medium">
        <color indexed="64"/>
      </bottom>
      <diagonal/>
    </border>
    <border>
      <left style="thin">
        <color auto="1"/>
      </left>
      <right style="thin">
        <color auto="1"/>
      </right>
      <top style="thin">
        <color auto="1"/>
      </top>
      <bottom style="thin">
        <color auto="1"/>
      </bottom>
      <diagonal/>
    </border>
    <border>
      <left/>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right style="medium">
        <color indexed="64"/>
      </right>
      <top/>
      <bottom style="double">
        <color indexed="64"/>
      </bottom>
      <diagonal/>
    </border>
    <border>
      <left/>
      <right/>
      <top/>
      <bottom style="thick">
        <color indexed="64"/>
      </bottom>
      <diagonal/>
    </border>
    <border>
      <left/>
      <right/>
      <top style="thick">
        <color indexed="64"/>
      </top>
      <bottom/>
      <diagonal/>
    </border>
    <border>
      <left/>
      <right/>
      <top style="thin">
        <color auto="1"/>
      </top>
      <bottom/>
      <diagonal/>
    </border>
    <border>
      <left/>
      <right/>
      <top style="thin">
        <color indexed="64"/>
      </top>
      <bottom/>
      <diagonal/>
    </border>
  </borders>
  <cellStyleXfs count="411">
    <xf numFmtId="0" fontId="0" fillId="0" borderId="0"/>
    <xf numFmtId="166" fontId="2" fillId="0" borderId="0" applyFont="0" applyFill="0" applyBorder="0" applyAlignment="0" applyProtection="0"/>
    <xf numFmtId="166" fontId="1"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0" fontId="3" fillId="0" borderId="0" applyNumberFormat="0" applyFill="0" applyBorder="0" applyAlignment="0" applyProtection="0">
      <alignment vertical="top"/>
      <protection locked="0"/>
    </xf>
    <xf numFmtId="0" fontId="2" fillId="0" borderId="0"/>
    <xf numFmtId="0" fontId="1" fillId="0" borderId="0"/>
    <xf numFmtId="9" fontId="2" fillId="0" borderId="0" applyFont="0" applyFill="0" applyBorder="0" applyAlignment="0" applyProtection="0"/>
    <xf numFmtId="166" fontId="1" fillId="0" borderId="0" applyFont="0" applyFill="0" applyBorder="0" applyAlignment="0" applyProtection="0"/>
    <xf numFmtId="0" fontId="2" fillId="0" borderId="0"/>
    <xf numFmtId="0" fontId="2" fillId="0" borderId="0"/>
    <xf numFmtId="166" fontId="5" fillId="0" borderId="0" applyFont="0" applyFill="0" applyBorder="0" applyAlignment="0" applyProtection="0"/>
    <xf numFmtId="0" fontId="6" fillId="0" borderId="0"/>
    <xf numFmtId="0" fontId="2" fillId="0" borderId="0"/>
    <xf numFmtId="43" fontId="4" fillId="0" borderId="0" applyFont="0" applyFill="0" applyBorder="0" applyAlignment="0" applyProtection="0"/>
    <xf numFmtId="9" fontId="1" fillId="0" borderId="0" applyFont="0" applyFill="0" applyBorder="0" applyAlignment="0" applyProtection="0"/>
    <xf numFmtId="0" fontId="7" fillId="3" borderId="0"/>
    <xf numFmtId="166" fontId="4" fillId="0" borderId="0" applyFont="0" applyFill="0" applyBorder="0" applyAlignment="0" applyProtection="0"/>
    <xf numFmtId="0" fontId="1" fillId="0" borderId="0">
      <alignment vertical="top"/>
    </xf>
    <xf numFmtId="4" fontId="7" fillId="4" borderId="67" applyNumberFormat="0" applyProtection="0">
      <alignment horizontal="left" vertical="center" indent="1"/>
    </xf>
    <xf numFmtId="0" fontId="8" fillId="3" borderId="0"/>
    <xf numFmtId="4" fontId="7" fillId="4" borderId="67" applyNumberFormat="0" applyProtection="0">
      <alignment horizontal="left" vertical="center" indent="1"/>
    </xf>
    <xf numFmtId="4" fontId="7" fillId="4" borderId="67" applyNumberFormat="0" applyProtection="0">
      <alignment horizontal="left" vertical="center" indent="1"/>
    </xf>
    <xf numFmtId="4" fontId="7" fillId="5" borderId="67" applyNumberFormat="0" applyProtection="0">
      <alignment horizontal="right" vertical="center"/>
    </xf>
    <xf numFmtId="4" fontId="7" fillId="0" borderId="67" applyNumberFormat="0" applyProtection="0">
      <alignment horizontal="right" vertical="center"/>
    </xf>
    <xf numFmtId="166" fontId="1" fillId="0" borderId="0" applyFont="0" applyFill="0" applyBorder="0" applyAlignment="0" applyProtection="0"/>
    <xf numFmtId="0" fontId="9" fillId="6" borderId="68" applyBorder="0"/>
    <xf numFmtId="0" fontId="10" fillId="0" borderId="0"/>
    <xf numFmtId="4" fontId="11" fillId="5" borderId="0" applyNumberFormat="0" applyProtection="0">
      <alignment horizontal="left" vertical="center" indent="1"/>
    </xf>
    <xf numFmtId="4" fontId="12" fillId="5" borderId="69" applyNumberFormat="0" applyProtection="0">
      <alignment horizontal="left" vertical="center" indent="1"/>
    </xf>
    <xf numFmtId="4" fontId="12" fillId="5" borderId="69" applyNumberFormat="0" applyProtection="0">
      <alignment horizontal="right" vertical="center"/>
    </xf>
    <xf numFmtId="4" fontId="12" fillId="8" borderId="69" applyNumberFormat="0" applyProtection="0">
      <alignment horizontal="right" vertical="center"/>
    </xf>
    <xf numFmtId="0" fontId="1" fillId="0" borderId="0"/>
    <xf numFmtId="0" fontId="2" fillId="0" borderId="0"/>
    <xf numFmtId="0" fontId="1" fillId="0" borderId="0">
      <alignment vertical="top"/>
    </xf>
    <xf numFmtId="166" fontId="4" fillId="0" borderId="0" applyFont="0" applyFill="0" applyBorder="0" applyAlignment="0" applyProtection="0"/>
    <xf numFmtId="4" fontId="7" fillId="4" borderId="70" applyNumberFormat="0" applyProtection="0">
      <alignment horizontal="left" vertical="center" indent="1"/>
    </xf>
    <xf numFmtId="0" fontId="13" fillId="3" borderId="0"/>
    <xf numFmtId="166" fontId="7" fillId="0" borderId="0" applyFont="0" applyFill="0" applyBorder="0" applyAlignment="0" applyProtection="0"/>
    <xf numFmtId="4" fontId="7" fillId="4" borderId="70" applyNumberFormat="0" applyProtection="0">
      <alignment horizontal="left" vertical="center" indent="1"/>
    </xf>
    <xf numFmtId="4" fontId="7" fillId="5" borderId="70" applyNumberFormat="0" applyProtection="0">
      <alignment horizontal="right" vertical="center"/>
    </xf>
    <xf numFmtId="4" fontId="7" fillId="0" borderId="70" applyNumberFormat="0" applyProtection="0">
      <alignment horizontal="right" vertical="center"/>
    </xf>
    <xf numFmtId="4" fontId="7" fillId="4" borderId="70" applyNumberFormat="0" applyProtection="0">
      <alignment horizontal="left" vertical="center" indent="1"/>
    </xf>
    <xf numFmtId="4" fontId="7" fillId="4" borderId="70" applyNumberFormat="0" applyProtection="0">
      <alignment horizontal="left" vertical="center" indent="1"/>
    </xf>
    <xf numFmtId="0" fontId="9" fillId="6" borderId="71" applyBorder="0"/>
    <xf numFmtId="43" fontId="1" fillId="0" borderId="0" applyFont="0" applyFill="0" applyBorder="0" applyAlignment="0" applyProtection="0"/>
    <xf numFmtId="0" fontId="15" fillId="0" borderId="0"/>
    <xf numFmtId="166" fontId="15" fillId="0" borderId="0" applyFont="0" applyFill="0" applyBorder="0" applyAlignment="0" applyProtection="0"/>
    <xf numFmtId="43" fontId="1" fillId="0" borderId="0" applyFont="0" applyFill="0" applyBorder="0" applyAlignment="0" applyProtection="0"/>
    <xf numFmtId="166" fontId="4" fillId="0" borderId="0" applyFont="0" applyFill="0" applyBorder="0" applyAlignment="0" applyProtection="0"/>
    <xf numFmtId="164" fontId="2" fillId="0" borderId="0" applyFont="0" applyFill="0" applyBorder="0" applyAlignment="0" applyProtection="0"/>
    <xf numFmtId="0" fontId="1" fillId="0" borderId="0"/>
    <xf numFmtId="0" fontId="4" fillId="0" borderId="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9" fillId="20" borderId="0" applyNumberFormat="0" applyBorder="0" applyAlignment="0" applyProtection="0"/>
    <xf numFmtId="0" fontId="49" fillId="17" borderId="0" applyNumberFormat="0" applyBorder="0" applyAlignment="0" applyProtection="0"/>
    <xf numFmtId="0" fontId="49" fillId="18" borderId="0" applyNumberFormat="0" applyBorder="0" applyAlignment="0" applyProtection="0"/>
    <xf numFmtId="0" fontId="49" fillId="21" borderId="0" applyNumberFormat="0" applyBorder="0" applyAlignment="0" applyProtection="0"/>
    <xf numFmtId="0" fontId="49" fillId="4" borderId="0" applyNumberFormat="0" applyBorder="0" applyAlignment="0" applyProtection="0"/>
    <xf numFmtId="0" fontId="49" fillId="22" borderId="0" applyNumberFormat="0" applyBorder="0" applyAlignment="0" applyProtection="0"/>
    <xf numFmtId="0" fontId="49" fillId="23" borderId="0" applyNumberFormat="0" applyBorder="0" applyAlignment="0" applyProtection="0"/>
    <xf numFmtId="0" fontId="49" fillId="24" borderId="0" applyNumberFormat="0" applyBorder="0" applyAlignment="0" applyProtection="0"/>
    <xf numFmtId="0" fontId="49" fillId="25" borderId="0" applyNumberFormat="0" applyBorder="0" applyAlignment="0" applyProtection="0"/>
    <xf numFmtId="0" fontId="49" fillId="21" borderId="0" applyNumberFormat="0" applyBorder="0" applyAlignment="0" applyProtection="0"/>
    <xf numFmtId="0" fontId="49" fillId="4" borderId="0" applyNumberFormat="0" applyBorder="0" applyAlignment="0" applyProtection="0"/>
    <xf numFmtId="0" fontId="49" fillId="26" borderId="0" applyNumberFormat="0" applyBorder="0" applyAlignment="0" applyProtection="0"/>
    <xf numFmtId="0" fontId="50" fillId="11" borderId="0" applyNumberFormat="0" applyBorder="0" applyAlignment="0" applyProtection="0"/>
    <xf numFmtId="0" fontId="51" fillId="27" borderId="95" applyNumberFormat="0" applyAlignment="0" applyProtection="0"/>
    <xf numFmtId="0" fontId="52" fillId="28" borderId="96" applyNumberFormat="0" applyAlignment="0" applyProtection="0"/>
    <xf numFmtId="166" fontId="1" fillId="0" borderId="0" applyFont="0" applyFill="0" applyBorder="0" applyAlignment="0" applyProtection="0"/>
    <xf numFmtId="166" fontId="2"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1" fillId="0" borderId="0" applyFont="0" applyFill="0" applyBorder="0" applyAlignment="0" applyProtection="0"/>
    <xf numFmtId="166" fontId="2" fillId="0" borderId="0" applyFont="0" applyFill="0" applyBorder="0" applyAlignment="0" applyProtection="0"/>
    <xf numFmtId="166" fontId="1"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1" fillId="0" borderId="0" applyFont="0" applyFill="0" applyBorder="0" applyAlignment="0" applyProtection="0"/>
    <xf numFmtId="166" fontId="2" fillId="0" borderId="0" applyFont="0" applyFill="0" applyBorder="0" applyAlignment="0" applyProtection="0"/>
    <xf numFmtId="166" fontId="1"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4"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1"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80" fontId="2" fillId="0" borderId="0" applyFill="0" applyBorder="0" applyAlignment="0" applyProtection="0"/>
    <xf numFmtId="180" fontId="2" fillId="0" borderId="0" applyFill="0" applyBorder="0" applyAlignment="0" applyProtection="0"/>
    <xf numFmtId="166" fontId="2" fillId="0" borderId="0" applyFont="0" applyFill="0" applyBorder="0" applyAlignment="0" applyProtection="0"/>
    <xf numFmtId="166" fontId="1"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9" fontId="2" fillId="0" borderId="0" applyFill="0" applyBorder="0" applyAlignment="0" applyProtection="0"/>
    <xf numFmtId="169" fontId="2"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2" fillId="0" borderId="0" applyFill="0" applyBorder="0" applyAlignment="0" applyProtection="0"/>
    <xf numFmtId="169" fontId="2" fillId="0" borderId="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 fillId="0" borderId="0" applyFont="0" applyFill="0" applyBorder="0" applyAlignment="0" applyProtection="0"/>
    <xf numFmtId="166" fontId="1"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53" fillId="0" borderId="0" applyNumberFormat="0" applyFill="0" applyBorder="0" applyAlignment="0" applyProtection="0"/>
    <xf numFmtId="0" fontId="54" fillId="12" borderId="0" applyNumberFormat="0" applyBorder="0" applyAlignment="0" applyProtection="0"/>
    <xf numFmtId="0" fontId="55" fillId="0" borderId="97" applyNumberFormat="0" applyFill="0" applyAlignment="0" applyProtection="0"/>
    <xf numFmtId="0" fontId="56" fillId="0" borderId="98" applyNumberFormat="0" applyFill="0" applyAlignment="0" applyProtection="0"/>
    <xf numFmtId="0" fontId="57" fillId="0" borderId="99" applyNumberFormat="0" applyFill="0" applyAlignment="0" applyProtection="0"/>
    <xf numFmtId="0" fontId="57" fillId="0" borderId="0" applyNumberFormat="0" applyFill="0" applyBorder="0" applyAlignment="0" applyProtection="0"/>
    <xf numFmtId="0" fontId="58" fillId="15" borderId="95" applyNumberFormat="0" applyAlignment="0" applyProtection="0"/>
    <xf numFmtId="0" fontId="59" fillId="0" borderId="100" applyNumberFormat="0" applyFill="0" applyAlignment="0" applyProtection="0"/>
    <xf numFmtId="0" fontId="60" fillId="29" borderId="0" applyNumberFormat="0" applyBorder="0" applyAlignment="0" applyProtection="0"/>
    <xf numFmtId="0" fontId="2" fillId="0" borderId="0"/>
    <xf numFmtId="0" fontId="2" fillId="0" borderId="0" applyNumberFormat="0" applyFill="0" applyBorder="0" applyAlignment="0" applyProtection="0"/>
    <xf numFmtId="0" fontId="1" fillId="0" borderId="0"/>
    <xf numFmtId="0" fontId="1" fillId="0" borderId="0"/>
    <xf numFmtId="0" fontId="1" fillId="0" borderId="0"/>
    <xf numFmtId="0" fontId="4"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6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 fillId="0" borderId="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2" fillId="30" borderId="101" applyNumberFormat="0" applyFont="0" applyAlignment="0" applyProtection="0"/>
    <xf numFmtId="0" fontId="62" fillId="27" borderId="102" applyNumberFormat="0" applyAlignment="0" applyProtection="0"/>
    <xf numFmtId="9" fontId="2" fillId="0" borderId="0" applyFont="0" applyFill="0" applyBorder="0" applyAlignment="0" applyProtection="0"/>
    <xf numFmtId="0" fontId="12" fillId="0" borderId="0">
      <alignment vertical="top"/>
    </xf>
    <xf numFmtId="0" fontId="63" fillId="0" borderId="0" applyNumberFormat="0" applyFill="0" applyBorder="0" applyAlignment="0" applyProtection="0"/>
    <xf numFmtId="0" fontId="64" fillId="0" borderId="103" applyNumberFormat="0" applyFill="0" applyAlignment="0" applyProtection="0"/>
    <xf numFmtId="0" fontId="65" fillId="0" borderId="0" applyNumberFormat="0" applyFill="0" applyBorder="0" applyAlignment="0" applyProtection="0"/>
    <xf numFmtId="0" fontId="14" fillId="0" borderId="0"/>
    <xf numFmtId="43" fontId="14" fillId="0" borderId="0" applyFont="0" applyFill="0" applyBorder="0" applyAlignment="0" applyProtection="0"/>
    <xf numFmtId="43" fontId="1" fillId="0" borderId="0" applyFont="0" applyFill="0" applyBorder="0" applyAlignment="0" applyProtection="0"/>
    <xf numFmtId="0" fontId="75" fillId="0" borderId="0"/>
    <xf numFmtId="0" fontId="1" fillId="0" borderId="0"/>
  </cellStyleXfs>
  <cellXfs count="2210">
    <xf numFmtId="0" fontId="0" fillId="0" borderId="0" xfId="0"/>
    <xf numFmtId="0" fontId="16" fillId="0" borderId="0" xfId="0" applyFont="1" applyFill="1" applyBorder="1" applyAlignment="1">
      <alignment vertical="top"/>
    </xf>
    <xf numFmtId="0" fontId="17" fillId="2" borderId="0" xfId="6" applyFont="1" applyFill="1" applyAlignment="1">
      <alignment horizontal="center" vertical="top"/>
    </xf>
    <xf numFmtId="169" fontId="17" fillId="2" borderId="0" xfId="9" applyNumberFormat="1" applyFont="1" applyFill="1" applyAlignment="1">
      <alignment vertical="top"/>
    </xf>
    <xf numFmtId="0" fontId="17" fillId="2" borderId="0" xfId="6" applyFont="1" applyFill="1" applyAlignment="1">
      <alignment vertical="top"/>
    </xf>
    <xf numFmtId="0" fontId="19" fillId="2" borderId="44" xfId="0" applyFont="1" applyFill="1" applyBorder="1" applyAlignment="1">
      <alignment vertical="top" wrapText="1"/>
    </xf>
    <xf numFmtId="169" fontId="20" fillId="2" borderId="45" xfId="9" applyNumberFormat="1" applyFont="1" applyFill="1" applyBorder="1" applyAlignment="1">
      <alignment vertical="top" wrapText="1"/>
    </xf>
    <xf numFmtId="0" fontId="17" fillId="2" borderId="44" xfId="6" applyFont="1" applyFill="1" applyBorder="1" applyAlignment="1">
      <alignment vertical="top"/>
    </xf>
    <xf numFmtId="169" fontId="20" fillId="0" borderId="0" xfId="9" applyNumberFormat="1" applyFont="1" applyFill="1" applyBorder="1" applyAlignment="1">
      <alignment vertical="top" wrapText="1"/>
    </xf>
    <xf numFmtId="169" fontId="17" fillId="0" borderId="52" xfId="9" applyNumberFormat="1" applyFont="1" applyFill="1" applyBorder="1" applyAlignment="1">
      <alignment vertical="top"/>
    </xf>
    <xf numFmtId="169" fontId="17" fillId="2" borderId="0" xfId="6" applyNumberFormat="1" applyFont="1" applyFill="1" applyAlignment="1">
      <alignment vertical="top"/>
    </xf>
    <xf numFmtId="169" fontId="17" fillId="0" borderId="0" xfId="9" applyNumberFormat="1" applyFont="1" applyFill="1" applyBorder="1" applyAlignment="1">
      <alignment vertical="top" wrapText="1"/>
    </xf>
    <xf numFmtId="0" fontId="17" fillId="2" borderId="44" xfId="6" applyFont="1" applyFill="1" applyBorder="1" applyAlignment="1">
      <alignment horizontal="left" vertical="top" indent="1"/>
    </xf>
    <xf numFmtId="0" fontId="20" fillId="2" borderId="44" xfId="0" applyFont="1" applyFill="1" applyBorder="1" applyAlignment="1">
      <alignment horizontal="left" vertical="top" indent="1"/>
    </xf>
    <xf numFmtId="0" fontId="20" fillId="2" borderId="44" xfId="0" applyFont="1" applyFill="1" applyBorder="1" applyAlignment="1">
      <alignment vertical="top" wrapText="1"/>
    </xf>
    <xf numFmtId="0" fontId="19" fillId="0" borderId="44" xfId="0" applyFont="1" applyFill="1" applyBorder="1" applyAlignment="1">
      <alignment horizontal="left" vertical="top" wrapText="1"/>
    </xf>
    <xf numFmtId="0" fontId="16" fillId="0" borderId="44" xfId="6" applyFont="1" applyFill="1" applyBorder="1" applyAlignment="1">
      <alignment vertical="top"/>
    </xf>
    <xf numFmtId="0" fontId="19" fillId="2" borderId="44" xfId="0" applyFont="1" applyFill="1" applyBorder="1" applyAlignment="1">
      <alignment vertical="top"/>
    </xf>
    <xf numFmtId="0" fontId="20" fillId="2" borderId="44" xfId="0" applyFont="1" applyFill="1" applyBorder="1"/>
    <xf numFmtId="0" fontId="20" fillId="2" borderId="44" xfId="0" applyFont="1" applyFill="1" applyBorder="1" applyAlignment="1">
      <alignment vertical="top"/>
    </xf>
    <xf numFmtId="0" fontId="20" fillId="2" borderId="44" xfId="0" applyFont="1" applyFill="1" applyBorder="1" applyAlignment="1">
      <alignment horizontal="left" vertical="top" indent="2"/>
    </xf>
    <xf numFmtId="0" fontId="19" fillId="2" borderId="44" xfId="0" applyFont="1" applyFill="1" applyBorder="1" applyAlignment="1">
      <alignment horizontal="right" vertical="top" wrapText="1"/>
    </xf>
    <xf numFmtId="175" fontId="19" fillId="0" borderId="44" xfId="0" applyNumberFormat="1" applyFont="1" applyFill="1" applyBorder="1" applyAlignment="1">
      <alignment horizontal="left" vertical="top"/>
    </xf>
    <xf numFmtId="0" fontId="16" fillId="2" borderId="37" xfId="6" applyFont="1" applyFill="1" applyBorder="1" applyAlignment="1">
      <alignment vertical="top"/>
    </xf>
    <xf numFmtId="0" fontId="17" fillId="2" borderId="4" xfId="0" applyFont="1" applyFill="1" applyBorder="1" applyAlignment="1" applyProtection="1">
      <alignment vertical="top"/>
    </xf>
    <xf numFmtId="0" fontId="17" fillId="2" borderId="0" xfId="0" applyFont="1" applyFill="1" applyBorder="1" applyAlignment="1" applyProtection="1">
      <alignment horizontal="center" vertical="top"/>
    </xf>
    <xf numFmtId="0" fontId="17" fillId="0" borderId="4" xfId="6" applyFont="1" applyFill="1" applyBorder="1" applyAlignment="1">
      <alignment vertical="top"/>
    </xf>
    <xf numFmtId="0" fontId="17" fillId="0" borderId="0" xfId="6" applyFont="1" applyFill="1" applyBorder="1" applyAlignment="1">
      <alignment horizontal="center" vertical="top"/>
    </xf>
    <xf numFmtId="169" fontId="17" fillId="0" borderId="0" xfId="9" applyNumberFormat="1" applyFont="1" applyFill="1" applyBorder="1" applyAlignment="1">
      <alignment vertical="top"/>
    </xf>
    <xf numFmtId="169" fontId="17" fillId="0" borderId="5" xfId="9" applyNumberFormat="1" applyFont="1" applyFill="1" applyBorder="1" applyAlignment="1">
      <alignment vertical="top"/>
    </xf>
    <xf numFmtId="0" fontId="17" fillId="0" borderId="4" xfId="0" applyFont="1" applyFill="1" applyBorder="1" applyAlignment="1" applyProtection="1">
      <alignment vertical="top"/>
    </xf>
    <xf numFmtId="0" fontId="17" fillId="0" borderId="0" xfId="0" applyFont="1" applyFill="1" applyBorder="1" applyAlignment="1" applyProtection="1">
      <alignment horizontal="center" vertical="top"/>
    </xf>
    <xf numFmtId="169" fontId="17" fillId="0" borderId="0" xfId="9" applyNumberFormat="1" applyFont="1" applyFill="1" applyBorder="1" applyAlignment="1" applyProtection="1">
      <alignment vertical="top"/>
    </xf>
    <xf numFmtId="169" fontId="17" fillId="0" borderId="0" xfId="9" applyNumberFormat="1" applyFont="1" applyFill="1" applyBorder="1" applyAlignment="1" applyProtection="1">
      <alignment horizontal="center" vertical="top"/>
    </xf>
    <xf numFmtId="167" fontId="17" fillId="0" borderId="4" xfId="4" applyFont="1" applyFill="1" applyBorder="1" applyAlignment="1" applyProtection="1">
      <alignment vertical="top"/>
    </xf>
    <xf numFmtId="167" fontId="17" fillId="0" borderId="0" xfId="4" applyFont="1" applyFill="1" applyBorder="1" applyAlignment="1" applyProtection="1">
      <alignment horizontal="center" vertical="top"/>
    </xf>
    <xf numFmtId="169" fontId="16" fillId="0" borderId="0" xfId="9" applyNumberFormat="1" applyFont="1" applyFill="1" applyBorder="1" applyAlignment="1" applyProtection="1">
      <alignment horizontal="center" vertical="top"/>
    </xf>
    <xf numFmtId="167" fontId="16" fillId="0" borderId="4" xfId="4" applyFont="1" applyFill="1" applyBorder="1" applyAlignment="1" applyProtection="1">
      <alignment vertical="top"/>
    </xf>
    <xf numFmtId="169" fontId="16" fillId="0" borderId="0" xfId="9" applyNumberFormat="1" applyFont="1" applyFill="1" applyBorder="1" applyAlignment="1" applyProtection="1">
      <alignment vertical="top"/>
    </xf>
    <xf numFmtId="169" fontId="16" fillId="0" borderId="0" xfId="9" applyNumberFormat="1" applyFont="1" applyFill="1" applyBorder="1" applyAlignment="1">
      <alignment vertical="top" wrapText="1"/>
    </xf>
    <xf numFmtId="169" fontId="16" fillId="0" borderId="5" xfId="9" applyNumberFormat="1" applyFont="1" applyFill="1" applyBorder="1" applyAlignment="1">
      <alignment vertical="top"/>
    </xf>
    <xf numFmtId="167" fontId="16" fillId="0" borderId="4" xfId="4" applyFont="1" applyFill="1" applyBorder="1" applyAlignment="1" applyProtection="1">
      <alignment vertical="top" wrapText="1"/>
    </xf>
    <xf numFmtId="167" fontId="16" fillId="0" borderId="0" xfId="4" applyFont="1" applyFill="1" applyBorder="1" applyAlignment="1" applyProtection="1">
      <alignment vertical="top" wrapText="1"/>
    </xf>
    <xf numFmtId="169" fontId="17" fillId="0" borderId="0" xfId="9" applyNumberFormat="1" applyFont="1" applyFill="1" applyBorder="1" applyAlignment="1" applyProtection="1">
      <alignment horizontal="left" vertical="top"/>
    </xf>
    <xf numFmtId="169" fontId="16" fillId="0" borderId="0" xfId="9" applyNumberFormat="1" applyFont="1" applyFill="1" applyBorder="1" applyAlignment="1">
      <alignment horizontal="left" vertical="top"/>
    </xf>
    <xf numFmtId="167" fontId="17" fillId="0" borderId="12" xfId="4" applyFont="1" applyFill="1" applyBorder="1" applyAlignment="1" applyProtection="1">
      <alignment vertical="top"/>
    </xf>
    <xf numFmtId="167" fontId="17" fillId="0" borderId="13" xfId="4" applyFont="1" applyFill="1" applyBorder="1" applyAlignment="1" applyProtection="1">
      <alignment horizontal="center" vertical="top"/>
    </xf>
    <xf numFmtId="169" fontId="17" fillId="0" borderId="13" xfId="9" applyNumberFormat="1" applyFont="1" applyFill="1" applyBorder="1" applyAlignment="1" applyProtection="1">
      <alignment vertical="top"/>
    </xf>
    <xf numFmtId="169" fontId="17" fillId="0" borderId="13" xfId="9" applyNumberFormat="1" applyFont="1" applyFill="1" applyBorder="1" applyAlignment="1" applyProtection="1">
      <alignment horizontal="left" vertical="top"/>
    </xf>
    <xf numFmtId="169" fontId="17" fillId="0" borderId="14" xfId="9" applyNumberFormat="1" applyFont="1" applyFill="1" applyBorder="1" applyAlignment="1">
      <alignment vertical="top"/>
    </xf>
    <xf numFmtId="0" fontId="16" fillId="2" borderId="0" xfId="6" applyFont="1" applyFill="1" applyAlignment="1">
      <alignment horizontal="left" vertical="top"/>
    </xf>
    <xf numFmtId="0" fontId="19" fillId="2" borderId="27" xfId="0" applyFont="1" applyFill="1" applyBorder="1" applyAlignment="1">
      <alignment horizontal="center" vertical="center" wrapText="1"/>
    </xf>
    <xf numFmtId="0" fontId="19" fillId="2" borderId="36" xfId="0" applyFont="1" applyFill="1" applyBorder="1" applyAlignment="1">
      <alignment horizontal="center" vertical="center" wrapText="1"/>
    </xf>
    <xf numFmtId="0" fontId="16" fillId="2" borderId="0" xfId="6" applyFont="1" applyFill="1" applyAlignment="1">
      <alignment vertical="top"/>
    </xf>
    <xf numFmtId="0" fontId="19" fillId="2" borderId="44" xfId="0" applyFont="1" applyFill="1" applyBorder="1" applyAlignment="1">
      <alignment horizontal="left" vertical="top" wrapText="1"/>
    </xf>
    <xf numFmtId="0" fontId="19" fillId="2" borderId="44" xfId="0" applyFont="1" applyFill="1" applyBorder="1" applyAlignment="1">
      <alignment horizontal="left" vertical="top"/>
    </xf>
    <xf numFmtId="0" fontId="22" fillId="0" borderId="0" xfId="0" applyFont="1" applyFill="1" applyAlignment="1">
      <alignment vertical="center"/>
    </xf>
    <xf numFmtId="0" fontId="20" fillId="2" borderId="0" xfId="0" applyFont="1" applyFill="1" applyAlignment="1">
      <alignment horizontal="left"/>
    </xf>
    <xf numFmtId="0" fontId="16" fillId="0" borderId="0" xfId="0" applyFont="1" applyFill="1" applyBorder="1" applyAlignment="1">
      <alignment horizontal="justify" vertical="top"/>
    </xf>
    <xf numFmtId="0" fontId="23" fillId="0" borderId="0" xfId="0" applyFont="1" applyFill="1" applyAlignment="1">
      <alignment horizontal="center" vertical="center"/>
    </xf>
    <xf numFmtId="0" fontId="16" fillId="0" borderId="74" xfId="0" applyFont="1" applyFill="1" applyBorder="1" applyAlignment="1">
      <alignment horizontal="left" vertical="center" wrapText="1"/>
    </xf>
    <xf numFmtId="0" fontId="17" fillId="0" borderId="74" xfId="0" applyFont="1" applyFill="1" applyBorder="1" applyAlignment="1">
      <alignment horizontal="justify" vertical="top" wrapText="1"/>
    </xf>
    <xf numFmtId="0" fontId="22" fillId="0" borderId="74" xfId="0" applyFont="1" applyFill="1" applyBorder="1" applyAlignment="1">
      <alignment vertical="center"/>
    </xf>
    <xf numFmtId="169" fontId="17" fillId="0" borderId="86" xfId="9" applyNumberFormat="1" applyFont="1" applyFill="1" applyBorder="1" applyAlignment="1">
      <alignment horizontal="justify" vertical="top" wrapText="1"/>
    </xf>
    <xf numFmtId="0" fontId="18" fillId="0" borderId="0" xfId="0" applyFont="1" applyFill="1" applyAlignment="1">
      <alignment vertical="center"/>
    </xf>
    <xf numFmtId="0" fontId="17" fillId="0" borderId="83" xfId="0" applyFont="1" applyFill="1" applyBorder="1" applyAlignment="1">
      <alignment horizontal="justify" vertical="top" wrapText="1"/>
    </xf>
    <xf numFmtId="0" fontId="17" fillId="0" borderId="83" xfId="0" applyFont="1" applyFill="1" applyBorder="1" applyAlignment="1">
      <alignment horizontal="left" vertical="top" wrapText="1" indent="1"/>
    </xf>
    <xf numFmtId="169" fontId="18" fillId="0" borderId="0" xfId="9" applyNumberFormat="1" applyFont="1" applyFill="1" applyAlignment="1">
      <alignment vertical="center"/>
    </xf>
    <xf numFmtId="0" fontId="16" fillId="0" borderId="79" xfId="0" applyFont="1" applyFill="1" applyBorder="1" applyAlignment="1">
      <alignment horizontal="justify" vertical="top" wrapText="1"/>
    </xf>
    <xf numFmtId="166" fontId="16" fillId="0" borderId="78" xfId="9" applyFont="1" applyFill="1" applyBorder="1" applyAlignment="1">
      <alignment horizontal="right" vertical="top" wrapText="1"/>
    </xf>
    <xf numFmtId="169" fontId="16" fillId="0" borderId="78" xfId="9" applyNumberFormat="1" applyFont="1" applyFill="1" applyBorder="1" applyAlignment="1">
      <alignment horizontal="right" vertical="top" wrapText="1"/>
    </xf>
    <xf numFmtId="0" fontId="17" fillId="0" borderId="0" xfId="0" applyFont="1" applyFill="1" applyBorder="1" applyAlignment="1">
      <alignment horizontal="justify" vertical="top" wrapText="1"/>
    </xf>
    <xf numFmtId="169" fontId="17" fillId="0" borderId="0" xfId="9" applyNumberFormat="1" applyFont="1" applyFill="1" applyBorder="1" applyAlignment="1">
      <alignment horizontal="right" vertical="top" wrapText="1"/>
    </xf>
    <xf numFmtId="0" fontId="16" fillId="0" borderId="0" xfId="0" applyFont="1" applyFill="1" applyBorder="1" applyAlignment="1">
      <alignment horizontal="justify" vertical="top" wrapText="1"/>
    </xf>
    <xf numFmtId="0" fontId="16" fillId="0" borderId="74" xfId="0" applyFont="1" applyFill="1" applyBorder="1" applyAlignment="1">
      <alignment horizontal="justify" vertical="top" wrapText="1"/>
    </xf>
    <xf numFmtId="169" fontId="17" fillId="0" borderId="74" xfId="9" applyNumberFormat="1" applyFont="1" applyFill="1" applyBorder="1" applyAlignment="1">
      <alignment horizontal="right" vertical="top" wrapText="1"/>
    </xf>
    <xf numFmtId="0" fontId="16" fillId="0" borderId="45" xfId="0" applyFont="1" applyFill="1" applyBorder="1" applyAlignment="1">
      <alignment horizontal="justify" vertical="top" wrapText="1"/>
    </xf>
    <xf numFmtId="0" fontId="22" fillId="0" borderId="45" xfId="0" applyFont="1" applyFill="1" applyBorder="1" applyAlignment="1">
      <alignment vertical="center"/>
    </xf>
    <xf numFmtId="169" fontId="17" fillId="0" borderId="45" xfId="9" applyNumberFormat="1" applyFont="1" applyFill="1" applyBorder="1" applyAlignment="1">
      <alignment horizontal="right" vertical="top" wrapText="1"/>
    </xf>
    <xf numFmtId="0" fontId="17" fillId="0" borderId="45" xfId="0" applyFont="1" applyFill="1" applyBorder="1" applyAlignment="1">
      <alignment horizontal="justify" vertical="top" wrapText="1"/>
    </xf>
    <xf numFmtId="0" fontId="16" fillId="0" borderId="43" xfId="0" applyFont="1" applyFill="1" applyBorder="1" applyAlignment="1">
      <alignment horizontal="justify" vertical="top" wrapText="1"/>
    </xf>
    <xf numFmtId="169" fontId="17" fillId="0" borderId="7" xfId="9" applyNumberFormat="1" applyFont="1" applyFill="1" applyBorder="1" applyAlignment="1">
      <alignment horizontal="right" vertical="top" wrapText="1"/>
    </xf>
    <xf numFmtId="169" fontId="16" fillId="0" borderId="7" xfId="9" applyNumberFormat="1" applyFont="1" applyFill="1" applyBorder="1" applyAlignment="1">
      <alignment horizontal="right" vertical="top" wrapText="1"/>
    </xf>
    <xf numFmtId="0" fontId="16" fillId="0" borderId="7" xfId="0" applyFont="1" applyFill="1" applyBorder="1" applyAlignment="1">
      <alignment horizontal="center" vertical="center" wrapText="1"/>
    </xf>
    <xf numFmtId="0" fontId="19" fillId="0" borderId="7" xfId="0" applyFont="1" applyFill="1" applyBorder="1" applyAlignment="1">
      <alignment horizontal="center" wrapText="1"/>
    </xf>
    <xf numFmtId="0" fontId="24" fillId="0" borderId="0" xfId="0" applyFont="1" applyFill="1" applyAlignment="1">
      <alignment vertical="center"/>
    </xf>
    <xf numFmtId="169" fontId="23" fillId="0" borderId="0" xfId="0" applyNumberFormat="1" applyFont="1" applyFill="1" applyAlignment="1">
      <alignment vertical="center"/>
    </xf>
    <xf numFmtId="0" fontId="23" fillId="0" borderId="0" xfId="0" applyFont="1" applyFill="1" applyAlignment="1">
      <alignment vertical="center"/>
    </xf>
    <xf numFmtId="0" fontId="16" fillId="0" borderId="62" xfId="0" applyFont="1" applyFill="1" applyBorder="1" applyAlignment="1">
      <alignment horizontal="center" vertical="center" wrapText="1"/>
    </xf>
    <xf numFmtId="0" fontId="23" fillId="0" borderId="62" xfId="0" applyFont="1" applyFill="1" applyBorder="1" applyAlignment="1">
      <alignment horizontal="center" vertical="center" wrapText="1"/>
    </xf>
    <xf numFmtId="0" fontId="22" fillId="0" borderId="0" xfId="0" applyFont="1" applyFill="1" applyAlignment="1">
      <alignment horizontal="center" vertical="center"/>
    </xf>
    <xf numFmtId="0" fontId="23" fillId="0" borderId="26" xfId="0" applyFont="1" applyFill="1" applyBorder="1" applyAlignment="1">
      <alignment vertical="center"/>
    </xf>
    <xf numFmtId="0" fontId="17" fillId="0" borderId="0" xfId="6" applyFont="1" applyFill="1"/>
    <xf numFmtId="169" fontId="16" fillId="0" borderId="0" xfId="9" applyNumberFormat="1" applyFont="1" applyFill="1" applyBorder="1" applyAlignment="1">
      <alignment vertical="top"/>
    </xf>
    <xf numFmtId="0" fontId="19" fillId="0" borderId="80" xfId="0" applyFont="1" applyFill="1" applyBorder="1" applyAlignment="1">
      <alignment horizontal="center" vertical="top" wrapText="1"/>
    </xf>
    <xf numFmtId="165" fontId="22" fillId="0" borderId="83" xfId="0" applyNumberFormat="1" applyFont="1" applyFill="1" applyBorder="1" applyAlignment="1">
      <alignment vertical="center"/>
    </xf>
    <xf numFmtId="165" fontId="22" fillId="0" borderId="79" xfId="0" applyNumberFormat="1" applyFont="1" applyFill="1" applyBorder="1" applyAlignment="1">
      <alignment vertical="center"/>
    </xf>
    <xf numFmtId="0" fontId="22" fillId="0" borderId="0" xfId="0" applyFont="1" applyFill="1" applyBorder="1" applyAlignment="1">
      <alignment vertical="center"/>
    </xf>
    <xf numFmtId="0" fontId="16" fillId="0" borderId="0" xfId="6" applyFont="1" applyFill="1"/>
    <xf numFmtId="169" fontId="17" fillId="0" borderId="48" xfId="9" applyNumberFormat="1" applyFont="1" applyFill="1" applyBorder="1" applyAlignment="1">
      <alignment vertical="top" wrapText="1"/>
    </xf>
    <xf numFmtId="0" fontId="17" fillId="0" borderId="0" xfId="0" applyFont="1" applyFill="1" applyBorder="1" applyAlignment="1">
      <alignment vertical="top" wrapText="1"/>
    </xf>
    <xf numFmtId="169" fontId="17" fillId="0" borderId="48" xfId="9" applyNumberFormat="1" applyFont="1" applyFill="1" applyBorder="1" applyAlignment="1">
      <alignment vertical="top"/>
    </xf>
    <xf numFmtId="0" fontId="16" fillId="0" borderId="0" xfId="0" applyFont="1" applyFill="1" applyBorder="1" applyAlignment="1">
      <alignment vertical="top" wrapText="1"/>
    </xf>
    <xf numFmtId="0" fontId="23" fillId="0" borderId="0" xfId="0" applyFont="1" applyFill="1" applyBorder="1" applyAlignment="1">
      <alignment horizontal="center" vertical="center"/>
    </xf>
    <xf numFmtId="0" fontId="26" fillId="0" borderId="0" xfId="0" applyFont="1" applyFill="1" applyBorder="1" applyAlignment="1">
      <alignment horizontal="center" vertical="center"/>
    </xf>
    <xf numFmtId="0" fontId="20" fillId="2" borderId="0" xfId="0" applyFont="1" applyFill="1"/>
    <xf numFmtId="169" fontId="20" fillId="2" borderId="0" xfId="9" applyNumberFormat="1" applyFont="1" applyFill="1"/>
    <xf numFmtId="169" fontId="20" fillId="0" borderId="79" xfId="9" applyNumberFormat="1" applyFont="1" applyFill="1" applyBorder="1"/>
    <xf numFmtId="169" fontId="19" fillId="0" borderId="65" xfId="9" applyNumberFormat="1" applyFont="1" applyFill="1" applyBorder="1"/>
    <xf numFmtId="0" fontId="16" fillId="0" borderId="0" xfId="6" applyFont="1" applyFill="1" applyBorder="1"/>
    <xf numFmtId="0" fontId="19" fillId="0" borderId="0" xfId="0" applyFont="1" applyFill="1" applyBorder="1" applyAlignment="1">
      <alignment horizontal="justify" vertical="top" wrapText="1"/>
    </xf>
    <xf numFmtId="0" fontId="17" fillId="0" borderId="0" xfId="6" applyFont="1" applyFill="1" applyBorder="1" applyAlignment="1">
      <alignment vertical="top"/>
    </xf>
    <xf numFmtId="0" fontId="16" fillId="0" borderId="0" xfId="0" applyFont="1" applyFill="1" applyBorder="1" applyAlignment="1">
      <alignment horizontal="center" vertical="center" wrapText="1"/>
    </xf>
    <xf numFmtId="0" fontId="20" fillId="0" borderId="0" xfId="0" applyFont="1" applyFill="1" applyBorder="1" applyAlignment="1">
      <alignment vertical="center"/>
    </xf>
    <xf numFmtId="169" fontId="22" fillId="0" borderId="0" xfId="9" applyNumberFormat="1" applyFont="1" applyFill="1" applyAlignment="1">
      <alignment vertical="center"/>
    </xf>
    <xf numFmtId="169" fontId="16" fillId="0" borderId="0" xfId="9" applyNumberFormat="1" applyFont="1" applyFill="1" applyBorder="1" applyAlignment="1">
      <alignment horizontal="justify" vertical="top" wrapText="1"/>
    </xf>
    <xf numFmtId="0" fontId="19" fillId="2" borderId="0" xfId="0" applyFont="1" applyFill="1"/>
    <xf numFmtId="0" fontId="16" fillId="0" borderId="7" xfId="0" applyFont="1" applyFill="1" applyBorder="1" applyAlignment="1">
      <alignment vertical="center"/>
    </xf>
    <xf numFmtId="0" fontId="19" fillId="0" borderId="7" xfId="0" applyFont="1" applyFill="1" applyBorder="1" applyAlignment="1">
      <alignment horizontal="center" vertical="top" wrapText="1"/>
    </xf>
    <xf numFmtId="169" fontId="19" fillId="0" borderId="7" xfId="9" applyNumberFormat="1" applyFont="1" applyFill="1" applyBorder="1" applyAlignment="1">
      <alignment horizontal="center" vertical="top" wrapText="1"/>
    </xf>
    <xf numFmtId="0" fontId="20" fillId="2" borderId="63" xfId="0" applyFont="1" applyFill="1" applyBorder="1"/>
    <xf numFmtId="0" fontId="16" fillId="0" borderId="63" xfId="0" applyFont="1" applyFill="1" applyBorder="1" applyAlignment="1">
      <alignment horizontal="justify" vertical="top" wrapText="1"/>
    </xf>
    <xf numFmtId="169" fontId="16" fillId="0" borderId="63" xfId="9" applyNumberFormat="1" applyFont="1" applyFill="1" applyBorder="1" applyAlignment="1">
      <alignment horizontal="justify" vertical="top" wrapText="1"/>
    </xf>
    <xf numFmtId="0" fontId="20" fillId="2" borderId="83" xfId="0" applyFont="1" applyFill="1" applyBorder="1"/>
    <xf numFmtId="165" fontId="17" fillId="0" borderId="83" xfId="9" applyNumberFormat="1" applyFont="1" applyFill="1" applyBorder="1" applyAlignment="1">
      <alignment horizontal="right" vertical="center"/>
    </xf>
    <xf numFmtId="0" fontId="20" fillId="2" borderId="83" xfId="0" applyFont="1" applyFill="1" applyBorder="1" applyAlignment="1">
      <alignment horizontal="justify" wrapText="1"/>
    </xf>
    <xf numFmtId="165" fontId="17" fillId="0" borderId="83" xfId="9" applyNumberFormat="1" applyFont="1" applyFill="1" applyBorder="1" applyAlignment="1">
      <alignment horizontal="right"/>
    </xf>
    <xf numFmtId="165" fontId="22" fillId="0" borderId="83" xfId="0" applyNumberFormat="1" applyFont="1" applyFill="1" applyBorder="1" applyAlignment="1"/>
    <xf numFmtId="0" fontId="22" fillId="0" borderId="0" xfId="0" applyFont="1" applyFill="1" applyAlignment="1"/>
    <xf numFmtId="165" fontId="17" fillId="0" borderId="79" xfId="9" applyNumberFormat="1" applyFont="1" applyFill="1" applyBorder="1" applyAlignment="1">
      <alignment horizontal="right" vertical="center"/>
    </xf>
    <xf numFmtId="0" fontId="23" fillId="0" borderId="65" xfId="0" applyFont="1" applyFill="1" applyBorder="1" applyAlignment="1">
      <alignment vertical="center"/>
    </xf>
    <xf numFmtId="169" fontId="16" fillId="0" borderId="65" xfId="0" applyNumberFormat="1" applyFont="1" applyFill="1" applyBorder="1" applyAlignment="1">
      <alignment horizontal="center" vertical="center"/>
    </xf>
    <xf numFmtId="169" fontId="17" fillId="0" borderId="83" xfId="9" applyNumberFormat="1" applyFont="1" applyFill="1" applyBorder="1" applyAlignment="1">
      <alignment horizontal="center" vertical="center"/>
    </xf>
    <xf numFmtId="173" fontId="17" fillId="0" borderId="83" xfId="9" applyNumberFormat="1" applyFont="1" applyFill="1" applyBorder="1" applyAlignment="1">
      <alignment horizontal="center" vertical="center"/>
    </xf>
    <xf numFmtId="169" fontId="26" fillId="0" borderId="83" xfId="9" applyNumberFormat="1" applyFont="1" applyFill="1" applyBorder="1" applyAlignment="1">
      <alignment horizontal="center" vertical="center"/>
    </xf>
    <xf numFmtId="169" fontId="16" fillId="0" borderId="83" xfId="9" applyNumberFormat="1" applyFont="1" applyFill="1" applyBorder="1" applyAlignment="1">
      <alignment horizontal="center" vertical="center"/>
    </xf>
    <xf numFmtId="169" fontId="22" fillId="0" borderId="0" xfId="0" applyNumberFormat="1" applyFont="1" applyFill="1" applyAlignment="1">
      <alignment vertical="center"/>
    </xf>
    <xf numFmtId="169" fontId="17" fillId="2" borderId="83" xfId="9" applyNumberFormat="1" applyFont="1" applyFill="1" applyBorder="1" applyAlignment="1">
      <alignment horizontal="center" vertical="center"/>
    </xf>
    <xf numFmtId="169" fontId="16" fillId="0" borderId="0" xfId="9" applyNumberFormat="1" applyFont="1" applyFill="1" applyBorder="1" applyAlignment="1">
      <alignment horizontal="center" vertical="center"/>
    </xf>
    <xf numFmtId="0" fontId="23" fillId="0" borderId="81" xfId="0" applyFont="1" applyFill="1" applyBorder="1" applyAlignment="1">
      <alignment horizontal="center" vertical="center"/>
    </xf>
    <xf numFmtId="0" fontId="23" fillId="0" borderId="82" xfId="0" applyFont="1" applyFill="1" applyBorder="1" applyAlignment="1">
      <alignment horizontal="center" vertical="center" wrapText="1"/>
    </xf>
    <xf numFmtId="0" fontId="23" fillId="0" borderId="84" xfId="0" applyFont="1" applyFill="1" applyBorder="1" applyAlignment="1">
      <alignment vertical="center"/>
    </xf>
    <xf numFmtId="0" fontId="22" fillId="0" borderId="86" xfId="0" applyFont="1" applyFill="1" applyBorder="1" applyAlignment="1">
      <alignment vertical="center"/>
    </xf>
    <xf numFmtId="0" fontId="22" fillId="0" borderId="84" xfId="0" applyFont="1" applyFill="1" applyBorder="1" applyAlignment="1">
      <alignment vertical="center"/>
    </xf>
    <xf numFmtId="169" fontId="22" fillId="0" borderId="86" xfId="9" applyNumberFormat="1" applyFont="1" applyFill="1" applyBorder="1" applyAlignment="1">
      <alignment vertical="center"/>
    </xf>
    <xf numFmtId="169" fontId="22" fillId="0" borderId="84" xfId="9" applyNumberFormat="1" applyFont="1" applyFill="1" applyBorder="1" applyAlignment="1">
      <alignment vertical="center"/>
    </xf>
    <xf numFmtId="0" fontId="23" fillId="0" borderId="87" xfId="0" applyFont="1" applyFill="1" applyBorder="1" applyAlignment="1">
      <alignment vertical="center"/>
    </xf>
    <xf numFmtId="169" fontId="23" fillId="0" borderId="88" xfId="9" applyNumberFormat="1" applyFont="1" applyFill="1" applyBorder="1" applyAlignment="1">
      <alignment vertical="center"/>
    </xf>
    <xf numFmtId="169" fontId="23" fillId="0" borderId="84" xfId="9" applyNumberFormat="1" applyFont="1" applyFill="1" applyBorder="1" applyAlignment="1">
      <alignment vertical="center"/>
    </xf>
    <xf numFmtId="0" fontId="16" fillId="0" borderId="0" xfId="6" applyFont="1" applyBorder="1" applyAlignment="1">
      <alignment horizontal="right" vertical="top"/>
    </xf>
    <xf numFmtId="171" fontId="16" fillId="0" borderId="43" xfId="9" applyNumberFormat="1" applyFont="1" applyFill="1" applyBorder="1" applyAlignment="1">
      <alignment horizontal="center" vertical="top" wrapText="1"/>
    </xf>
    <xf numFmtId="0" fontId="19" fillId="2" borderId="45" xfId="0" applyFont="1" applyFill="1" applyBorder="1"/>
    <xf numFmtId="0" fontId="20" fillId="2" borderId="45" xfId="0" applyFont="1" applyFill="1" applyBorder="1"/>
    <xf numFmtId="169" fontId="20" fillId="2" borderId="45" xfId="9" applyNumberFormat="1" applyFont="1" applyFill="1" applyBorder="1"/>
    <xf numFmtId="0" fontId="19" fillId="2" borderId="7" xfId="0" applyFont="1" applyFill="1" applyBorder="1" applyAlignment="1">
      <alignment horizontal="left"/>
    </xf>
    <xf numFmtId="169" fontId="19" fillId="2" borderId="65" xfId="0" applyNumberFormat="1" applyFont="1" applyFill="1" applyBorder="1"/>
    <xf numFmtId="0" fontId="19" fillId="2" borderId="83" xfId="0" applyFont="1" applyFill="1" applyBorder="1" applyAlignment="1">
      <alignment horizontal="left"/>
    </xf>
    <xf numFmtId="169" fontId="19" fillId="2" borderId="83" xfId="0" applyNumberFormat="1" applyFont="1" applyFill="1" applyBorder="1"/>
    <xf numFmtId="3" fontId="20" fillId="2" borderId="45" xfId="0" applyNumberFormat="1" applyFont="1" applyFill="1" applyBorder="1"/>
    <xf numFmtId="0" fontId="19" fillId="2" borderId="81" xfId="0" applyFont="1" applyFill="1" applyBorder="1" applyAlignment="1">
      <alignment horizontal="left"/>
    </xf>
    <xf numFmtId="0" fontId="16" fillId="0" borderId="0" xfId="10" applyFont="1" applyFill="1" applyBorder="1" applyAlignment="1">
      <alignment vertical="top"/>
    </xf>
    <xf numFmtId="0" fontId="16" fillId="0" borderId="0" xfId="0" applyFont="1" applyFill="1" applyBorder="1" applyAlignment="1">
      <alignment horizontal="right" vertical="top"/>
    </xf>
    <xf numFmtId="171" fontId="16" fillId="0" borderId="81" xfId="9" applyNumberFormat="1" applyFont="1" applyFill="1" applyBorder="1" applyAlignment="1">
      <alignment horizontal="center" vertical="top" wrapText="1"/>
    </xf>
    <xf numFmtId="171" fontId="16" fillId="0" borderId="80" xfId="9" applyNumberFormat="1" applyFont="1" applyFill="1" applyBorder="1" applyAlignment="1">
      <alignment horizontal="center" vertical="top" wrapText="1"/>
    </xf>
    <xf numFmtId="171" fontId="16" fillId="0" borderId="82" xfId="9" applyNumberFormat="1" applyFont="1" applyFill="1" applyBorder="1" applyAlignment="1">
      <alignment horizontal="center" vertical="top" wrapText="1"/>
    </xf>
    <xf numFmtId="0" fontId="16" fillId="0" borderId="83" xfId="10" applyFont="1" applyFill="1" applyBorder="1" applyAlignment="1">
      <alignment vertical="top"/>
    </xf>
    <xf numFmtId="171" fontId="16" fillId="0" borderId="93" xfId="9" applyNumberFormat="1" applyFont="1" applyFill="1" applyBorder="1" applyAlignment="1">
      <alignment horizontal="center" vertical="top" wrapText="1"/>
    </xf>
    <xf numFmtId="171" fontId="16" fillId="0" borderId="86" xfId="9" applyNumberFormat="1" applyFont="1" applyFill="1" applyBorder="1" applyAlignment="1">
      <alignment horizontal="center" vertical="top" wrapText="1"/>
    </xf>
    <xf numFmtId="0" fontId="17" fillId="0" borderId="83" xfId="10" applyFont="1" applyFill="1" applyBorder="1" applyAlignment="1">
      <alignment vertical="top"/>
    </xf>
    <xf numFmtId="169" fontId="17" fillId="0" borderId="83" xfId="9" applyNumberFormat="1" applyFont="1" applyFill="1" applyBorder="1" applyAlignment="1">
      <alignment vertical="top"/>
    </xf>
    <xf numFmtId="169" fontId="17" fillId="0" borderId="86" xfId="9" applyNumberFormat="1" applyFont="1" applyFill="1" applyBorder="1" applyAlignment="1">
      <alignment horizontal="center" vertical="top"/>
    </xf>
    <xf numFmtId="169" fontId="17" fillId="0" borderId="43" xfId="9" applyNumberFormat="1" applyFont="1" applyFill="1" applyBorder="1" applyAlignment="1">
      <alignment vertical="top"/>
    </xf>
    <xf numFmtId="0" fontId="16" fillId="0" borderId="79" xfId="10" applyFont="1" applyFill="1" applyBorder="1" applyAlignment="1">
      <alignment horizontal="left" vertical="top"/>
    </xf>
    <xf numFmtId="169" fontId="16" fillId="0" borderId="65" xfId="9" applyNumberFormat="1" applyFont="1" applyFill="1" applyBorder="1" applyAlignment="1">
      <alignment vertical="top"/>
    </xf>
    <xf numFmtId="0" fontId="20" fillId="2" borderId="0" xfId="0" applyFont="1" applyFill="1" applyAlignment="1">
      <alignment vertical="top"/>
    </xf>
    <xf numFmtId="169" fontId="20" fillId="2" borderId="0" xfId="9" applyNumberFormat="1" applyFont="1" applyFill="1" applyAlignment="1">
      <alignment vertical="top"/>
    </xf>
    <xf numFmtId="169" fontId="20" fillId="0" borderId="45" xfId="9" applyNumberFormat="1" applyFont="1" applyFill="1" applyBorder="1"/>
    <xf numFmtId="0" fontId="20" fillId="2" borderId="43" xfId="0" applyFont="1" applyFill="1" applyBorder="1"/>
    <xf numFmtId="169" fontId="20" fillId="0" borderId="43" xfId="9" applyNumberFormat="1" applyFont="1" applyFill="1" applyBorder="1"/>
    <xf numFmtId="169" fontId="20" fillId="2" borderId="43" xfId="9" applyNumberFormat="1" applyFont="1" applyFill="1" applyBorder="1"/>
    <xf numFmtId="0" fontId="19" fillId="2" borderId="80" xfId="0" applyFont="1" applyFill="1" applyBorder="1"/>
    <xf numFmtId="169" fontId="19" fillId="2" borderId="80" xfId="0" applyNumberFormat="1" applyFont="1" applyFill="1" applyBorder="1"/>
    <xf numFmtId="169" fontId="20" fillId="2" borderId="0" xfId="0" applyNumberFormat="1" applyFont="1" applyFill="1"/>
    <xf numFmtId="0" fontId="20" fillId="2" borderId="58" xfId="0" applyFont="1" applyFill="1" applyBorder="1" applyAlignment="1">
      <alignment wrapText="1"/>
    </xf>
    <xf numFmtId="0" fontId="20" fillId="2" borderId="58" xfId="0" applyFont="1" applyFill="1" applyBorder="1"/>
    <xf numFmtId="169" fontId="20" fillId="2" borderId="58" xfId="9" applyNumberFormat="1" applyFont="1" applyFill="1" applyBorder="1"/>
    <xf numFmtId="174" fontId="20" fillId="2" borderId="58" xfId="0" applyNumberFormat="1" applyFont="1" applyFill="1" applyBorder="1"/>
    <xf numFmtId="166" fontId="20" fillId="2" borderId="0" xfId="9" applyFont="1" applyFill="1"/>
    <xf numFmtId="0" fontId="19" fillId="2" borderId="83" xfId="0" applyFont="1" applyFill="1" applyBorder="1"/>
    <xf numFmtId="169" fontId="20" fillId="2" borderId="83" xfId="9" applyNumberFormat="1" applyFont="1" applyFill="1" applyBorder="1"/>
    <xf numFmtId="169" fontId="20" fillId="2" borderId="7" xfId="9" applyNumberFormat="1" applyFont="1" applyFill="1" applyBorder="1"/>
    <xf numFmtId="0" fontId="16" fillId="0" borderId="0" xfId="6" applyFont="1" applyBorder="1" applyAlignment="1">
      <alignment vertical="top"/>
    </xf>
    <xf numFmtId="0" fontId="19" fillId="2" borderId="76" xfId="0" applyFont="1" applyFill="1" applyBorder="1"/>
    <xf numFmtId="0" fontId="19" fillId="2" borderId="77" xfId="0" applyFont="1" applyFill="1" applyBorder="1"/>
    <xf numFmtId="0" fontId="20" fillId="2" borderId="56" xfId="0" applyFont="1" applyFill="1" applyBorder="1"/>
    <xf numFmtId="0" fontId="20" fillId="2" borderId="48" xfId="0" applyFont="1" applyFill="1" applyBorder="1"/>
    <xf numFmtId="169" fontId="20" fillId="2" borderId="65" xfId="9" applyNumberFormat="1" applyFont="1" applyFill="1" applyBorder="1"/>
    <xf numFmtId="0" fontId="19" fillId="2" borderId="56" xfId="0" applyFont="1" applyFill="1" applyBorder="1"/>
    <xf numFmtId="0" fontId="20" fillId="2" borderId="47" xfId="0" applyFont="1" applyFill="1" applyBorder="1"/>
    <xf numFmtId="0" fontId="20" fillId="2" borderId="49" xfId="0" applyFont="1" applyFill="1" applyBorder="1"/>
    <xf numFmtId="169" fontId="19" fillId="2" borderId="26" xfId="9" applyNumberFormat="1" applyFont="1" applyFill="1" applyBorder="1"/>
    <xf numFmtId="0" fontId="31" fillId="2" borderId="0" xfId="0" applyFont="1" applyFill="1"/>
    <xf numFmtId="0" fontId="19" fillId="2" borderId="22" xfId="0" applyFont="1" applyFill="1" applyBorder="1" applyAlignment="1">
      <alignment horizontal="center" vertical="center" wrapText="1"/>
    </xf>
    <xf numFmtId="165" fontId="20" fillId="2" borderId="0" xfId="0" applyNumberFormat="1" applyFont="1" applyFill="1"/>
    <xf numFmtId="169" fontId="20" fillId="0" borderId="0" xfId="9" applyNumberFormat="1" applyFont="1" applyFill="1"/>
    <xf numFmtId="0" fontId="20" fillId="2" borderId="0" xfId="0" applyFont="1" applyFill="1" applyAlignment="1">
      <alignment wrapText="1"/>
    </xf>
    <xf numFmtId="169" fontId="20" fillId="0" borderId="0" xfId="0" applyNumberFormat="1" applyFont="1" applyFill="1"/>
    <xf numFmtId="0" fontId="20" fillId="0" borderId="0" xfId="0" applyFont="1" applyFill="1"/>
    <xf numFmtId="165" fontId="20" fillId="0" borderId="0" xfId="0" applyNumberFormat="1" applyFont="1" applyFill="1"/>
    <xf numFmtId="169" fontId="20" fillId="2" borderId="58" xfId="0" applyNumberFormat="1" applyFont="1" applyFill="1" applyBorder="1"/>
    <xf numFmtId="0" fontId="20" fillId="2" borderId="45" xfId="0" applyFont="1" applyFill="1" applyBorder="1" applyAlignment="1">
      <alignment horizontal="left" indent="1"/>
    </xf>
    <xf numFmtId="169" fontId="19" fillId="2" borderId="7" xfId="0" applyNumberFormat="1" applyFont="1" applyFill="1" applyBorder="1"/>
    <xf numFmtId="169" fontId="20" fillId="0" borderId="83" xfId="9" applyNumberFormat="1" applyFont="1" applyFill="1" applyBorder="1"/>
    <xf numFmtId="0" fontId="20" fillId="2" borderId="45" xfId="0" applyFont="1" applyFill="1" applyBorder="1" applyAlignment="1">
      <alignment horizontal="left" wrapText="1" indent="3"/>
    </xf>
    <xf numFmtId="0" fontId="20" fillId="2" borderId="45" xfId="0" applyFont="1" applyFill="1" applyBorder="1" applyAlignment="1">
      <alignment horizontal="left" indent="3"/>
    </xf>
    <xf numFmtId="0" fontId="20" fillId="2" borderId="83" xfId="0" applyFont="1" applyFill="1" applyBorder="1" applyAlignment="1">
      <alignment horizontal="left" indent="3"/>
    </xf>
    <xf numFmtId="0" fontId="32" fillId="2" borderId="45" xfId="0" applyFont="1" applyFill="1" applyBorder="1" applyAlignment="1">
      <alignment horizontal="left"/>
    </xf>
    <xf numFmtId="169" fontId="19" fillId="0" borderId="7" xfId="0" applyNumberFormat="1" applyFont="1" applyFill="1" applyBorder="1"/>
    <xf numFmtId="169" fontId="19" fillId="0" borderId="7" xfId="9" applyNumberFormat="1" applyFont="1" applyFill="1" applyBorder="1"/>
    <xf numFmtId="173" fontId="20" fillId="0" borderId="45" xfId="9" applyNumberFormat="1" applyFont="1" applyFill="1" applyBorder="1"/>
    <xf numFmtId="169" fontId="20" fillId="2" borderId="45" xfId="0" applyNumberFormat="1" applyFont="1" applyFill="1" applyBorder="1"/>
    <xf numFmtId="169" fontId="18" fillId="2" borderId="0" xfId="9" applyNumberFormat="1" applyFont="1" applyFill="1"/>
    <xf numFmtId="169" fontId="18" fillId="2" borderId="0" xfId="0" applyNumberFormat="1" applyFont="1" applyFill="1"/>
    <xf numFmtId="169" fontId="20" fillId="0" borderId="45" xfId="0" applyNumberFormat="1" applyFont="1" applyFill="1" applyBorder="1"/>
    <xf numFmtId="169" fontId="19" fillId="2" borderId="65" xfId="9" applyNumberFormat="1" applyFont="1" applyFill="1" applyBorder="1" applyAlignment="1">
      <alignment horizontal="right"/>
    </xf>
    <xf numFmtId="169" fontId="19" fillId="2" borderId="65" xfId="9" applyNumberFormat="1" applyFont="1" applyFill="1" applyBorder="1"/>
    <xf numFmtId="0" fontId="18" fillId="2" borderId="0" xfId="0" applyFont="1" applyFill="1"/>
    <xf numFmtId="169" fontId="19" fillId="2" borderId="83" xfId="9" applyNumberFormat="1" applyFont="1" applyFill="1" applyBorder="1" applyAlignment="1">
      <alignment horizontal="right"/>
    </xf>
    <xf numFmtId="169" fontId="19" fillId="2" borderId="83" xfId="9" applyNumberFormat="1" applyFont="1" applyFill="1" applyBorder="1"/>
    <xf numFmtId="0" fontId="32" fillId="2" borderId="45" xfId="0" applyFont="1" applyFill="1" applyBorder="1"/>
    <xf numFmtId="0" fontId="20" fillId="2" borderId="45" xfId="0" applyFont="1" applyFill="1" applyBorder="1" applyAlignment="1">
      <alignment wrapText="1"/>
    </xf>
    <xf numFmtId="0" fontId="19" fillId="2" borderId="43" xfId="0" applyFont="1" applyFill="1" applyBorder="1"/>
    <xf numFmtId="0" fontId="17" fillId="0" borderId="0" xfId="10" applyFont="1" applyFill="1" applyAlignment="1">
      <alignment vertical="top"/>
    </xf>
    <xf numFmtId="0" fontId="16" fillId="0" borderId="0" xfId="10" applyFont="1" applyFill="1" applyAlignment="1">
      <alignment vertical="top"/>
    </xf>
    <xf numFmtId="0" fontId="17" fillId="0" borderId="93" xfId="10" applyFont="1" applyFill="1" applyBorder="1" applyAlignment="1">
      <alignment vertical="top"/>
    </xf>
    <xf numFmtId="0" fontId="17" fillId="0" borderId="48" xfId="10" applyFont="1" applyFill="1" applyBorder="1" applyAlignment="1">
      <alignment vertical="top"/>
    </xf>
    <xf numFmtId="169" fontId="16" fillId="0" borderId="80" xfId="9" applyNumberFormat="1" applyFont="1" applyFill="1" applyBorder="1" applyAlignment="1">
      <alignment vertical="top"/>
    </xf>
    <xf numFmtId="169" fontId="16" fillId="0" borderId="7" xfId="9" applyNumberFormat="1" applyFont="1" applyFill="1" applyBorder="1" applyAlignment="1">
      <alignment vertical="top"/>
    </xf>
    <xf numFmtId="176" fontId="22" fillId="0" borderId="0" xfId="12" applyNumberFormat="1" applyFont="1" applyFill="1" applyBorder="1" applyAlignment="1">
      <alignment horizontal="justify" vertical="top" wrapText="1"/>
    </xf>
    <xf numFmtId="0" fontId="17" fillId="0" borderId="0" xfId="10" applyFont="1" applyFill="1" applyBorder="1" applyAlignment="1">
      <alignment vertical="top" wrapText="1"/>
    </xf>
    <xf numFmtId="169" fontId="17" fillId="0" borderId="0" xfId="10" applyNumberFormat="1" applyFont="1" applyFill="1" applyBorder="1" applyAlignment="1">
      <alignment vertical="top" wrapText="1"/>
    </xf>
    <xf numFmtId="169" fontId="17" fillId="0" borderId="0" xfId="18" applyNumberFormat="1" applyFont="1" applyFill="1" applyBorder="1"/>
    <xf numFmtId="176" fontId="22" fillId="0" borderId="0" xfId="19" applyNumberFormat="1" applyFont="1" applyFill="1" applyBorder="1" applyAlignment="1">
      <alignment horizontal="left" vertical="top" indent="2"/>
    </xf>
    <xf numFmtId="2" fontId="17" fillId="0" borderId="0" xfId="10" applyNumberFormat="1" applyFont="1" applyFill="1" applyBorder="1" applyAlignment="1">
      <alignment horizontal="left" wrapText="1"/>
    </xf>
    <xf numFmtId="0" fontId="17" fillId="0" borderId="0" xfId="6" applyFont="1" applyFill="1" applyAlignment="1">
      <alignment vertical="top"/>
    </xf>
    <xf numFmtId="171" fontId="16" fillId="2" borderId="43" xfId="9" applyNumberFormat="1" applyFont="1" applyFill="1" applyBorder="1" applyAlignment="1">
      <alignment horizontal="center" vertical="top"/>
    </xf>
    <xf numFmtId="169" fontId="18" fillId="0" borderId="84" xfId="9" applyNumberFormat="1" applyFont="1" applyFill="1" applyBorder="1" applyAlignment="1">
      <alignment vertical="top"/>
    </xf>
    <xf numFmtId="169" fontId="17" fillId="0" borderId="45" xfId="10" applyNumberFormat="1" applyFont="1" applyFill="1" applyBorder="1" applyAlignment="1">
      <alignment vertical="top"/>
    </xf>
    <xf numFmtId="0" fontId="17" fillId="0" borderId="45" xfId="10" applyFont="1" applyFill="1" applyBorder="1" applyAlignment="1">
      <alignment vertical="top"/>
    </xf>
    <xf numFmtId="0" fontId="17" fillId="0" borderId="0" xfId="10" applyFont="1" applyFill="1" applyBorder="1" applyAlignment="1">
      <alignment vertical="top"/>
    </xf>
    <xf numFmtId="169" fontId="17" fillId="0" borderId="0" xfId="10" applyNumberFormat="1" applyFont="1" applyFill="1" applyAlignment="1">
      <alignment vertical="top"/>
    </xf>
    <xf numFmtId="0" fontId="16" fillId="0" borderId="0" xfId="0" applyFont="1" applyFill="1" applyBorder="1" applyAlignment="1">
      <alignment horizontal="left" vertical="top" wrapText="1"/>
    </xf>
    <xf numFmtId="0" fontId="16" fillId="0" borderId="0" xfId="6" applyFont="1" applyFill="1" applyBorder="1" applyAlignment="1">
      <alignment vertical="top"/>
    </xf>
    <xf numFmtId="171" fontId="16" fillId="0" borderId="43" xfId="9" applyNumberFormat="1" applyFont="1" applyFill="1" applyBorder="1" applyAlignment="1">
      <alignment horizontal="center" vertical="top"/>
    </xf>
    <xf numFmtId="0" fontId="17" fillId="0" borderId="45" xfId="6" applyFont="1" applyFill="1" applyBorder="1" applyAlignment="1">
      <alignment vertical="top"/>
    </xf>
    <xf numFmtId="169" fontId="17" fillId="0" borderId="45" xfId="9" applyNumberFormat="1" applyFont="1" applyFill="1" applyBorder="1" applyAlignment="1">
      <alignment vertical="top"/>
    </xf>
    <xf numFmtId="0" fontId="16" fillId="0" borderId="43" xfId="6" applyFont="1" applyFill="1" applyBorder="1" applyAlignment="1">
      <alignment horizontal="left" vertical="top"/>
    </xf>
    <xf numFmtId="0" fontId="16" fillId="0" borderId="74" xfId="6" applyFont="1" applyFill="1" applyBorder="1" applyAlignment="1">
      <alignment vertical="top"/>
    </xf>
    <xf numFmtId="169" fontId="16" fillId="0" borderId="74" xfId="9" applyNumberFormat="1" applyFont="1" applyFill="1" applyBorder="1" applyAlignment="1">
      <alignment horizontal="center" vertical="top"/>
    </xf>
    <xf numFmtId="169" fontId="16" fillId="0" borderId="93" xfId="9" applyNumberFormat="1" applyFont="1" applyFill="1" applyBorder="1" applyAlignment="1">
      <alignment horizontal="center" vertical="top"/>
    </xf>
    <xf numFmtId="169" fontId="21" fillId="0" borderId="0" xfId="9" applyNumberFormat="1" applyFont="1" applyFill="1" applyBorder="1" applyAlignment="1">
      <alignment horizontal="center" vertical="top"/>
    </xf>
    <xf numFmtId="0" fontId="17" fillId="0" borderId="43" xfId="6" applyFont="1" applyFill="1" applyBorder="1" applyAlignment="1">
      <alignment vertical="top"/>
    </xf>
    <xf numFmtId="171" fontId="16" fillId="0" borderId="79" xfId="9" applyNumberFormat="1" applyFont="1" applyFill="1" applyBorder="1" applyAlignment="1">
      <alignment horizontal="center" vertical="top"/>
    </xf>
    <xf numFmtId="171" fontId="21" fillId="0" borderId="0" xfId="9" applyNumberFormat="1" applyFont="1" applyFill="1" applyBorder="1" applyAlignment="1">
      <alignment horizontal="center" vertical="top"/>
    </xf>
    <xf numFmtId="0" fontId="17" fillId="0" borderId="93" xfId="6" applyFont="1" applyFill="1" applyBorder="1" applyAlignment="1">
      <alignment vertical="top"/>
    </xf>
    <xf numFmtId="171" fontId="17" fillId="0" borderId="93" xfId="9" applyNumberFormat="1" applyFont="1" applyFill="1" applyBorder="1" applyAlignment="1">
      <alignment horizontal="center" vertical="top"/>
    </xf>
    <xf numFmtId="171" fontId="18" fillId="0" borderId="0" xfId="9" applyNumberFormat="1" applyFont="1" applyFill="1" applyBorder="1" applyAlignment="1">
      <alignment horizontal="center" vertical="top"/>
    </xf>
    <xf numFmtId="0" fontId="17" fillId="0" borderId="83" xfId="6" applyFont="1" applyFill="1" applyBorder="1" applyAlignment="1">
      <alignment vertical="top"/>
    </xf>
    <xf numFmtId="169" fontId="17" fillId="0" borderId="83" xfId="6" applyNumberFormat="1" applyFont="1" applyFill="1" applyBorder="1" applyAlignment="1">
      <alignment vertical="top"/>
    </xf>
    <xf numFmtId="169" fontId="18" fillId="0" borderId="0" xfId="9" applyNumberFormat="1" applyFont="1" applyFill="1" applyBorder="1" applyAlignment="1">
      <alignment vertical="top"/>
    </xf>
    <xf numFmtId="0" fontId="17" fillId="0" borderId="83" xfId="6" applyFont="1" applyFill="1" applyBorder="1" applyAlignment="1">
      <alignment vertical="top" wrapText="1"/>
    </xf>
    <xf numFmtId="0" fontId="16" fillId="0" borderId="79" xfId="6" applyFont="1" applyFill="1" applyBorder="1" applyAlignment="1">
      <alignment vertical="top"/>
    </xf>
    <xf numFmtId="169" fontId="17" fillId="0" borderId="80" xfId="6" applyNumberFormat="1" applyFont="1" applyFill="1" applyBorder="1" applyAlignment="1">
      <alignment vertical="top"/>
    </xf>
    <xf numFmtId="169" fontId="18" fillId="0" borderId="0" xfId="6" applyNumberFormat="1" applyFont="1" applyFill="1" applyBorder="1" applyAlignment="1">
      <alignment vertical="top"/>
    </xf>
    <xf numFmtId="0" fontId="17" fillId="0" borderId="0" xfId="6" applyFont="1" applyFill="1" applyBorder="1" applyAlignment="1">
      <alignment vertical="justify" wrapText="1"/>
    </xf>
    <xf numFmtId="0" fontId="16" fillId="0" borderId="93" xfId="6" applyFont="1" applyFill="1" applyBorder="1" applyAlignment="1">
      <alignment vertical="top"/>
    </xf>
    <xf numFmtId="0" fontId="17" fillId="0" borderId="79" xfId="6" applyFont="1" applyFill="1" applyBorder="1" applyAlignment="1">
      <alignment vertical="top"/>
    </xf>
    <xf numFmtId="0" fontId="17" fillId="2" borderId="83" xfId="6" applyFont="1" applyFill="1" applyBorder="1" applyAlignment="1">
      <alignment vertical="top"/>
    </xf>
    <xf numFmtId="169" fontId="21" fillId="0" borderId="0" xfId="9" applyNumberFormat="1" applyFont="1" applyFill="1" applyBorder="1" applyAlignment="1">
      <alignment vertical="top"/>
    </xf>
    <xf numFmtId="0" fontId="18" fillId="0" borderId="0" xfId="6" applyFont="1" applyFill="1" applyBorder="1" applyAlignment="1">
      <alignment vertical="top"/>
    </xf>
    <xf numFmtId="169" fontId="17" fillId="2" borderId="83" xfId="9" applyNumberFormat="1" applyFont="1" applyFill="1" applyBorder="1" applyAlignment="1">
      <alignment vertical="top"/>
    </xf>
    <xf numFmtId="0" fontId="17" fillId="0" borderId="83" xfId="6" applyFont="1" applyFill="1" applyBorder="1" applyAlignment="1">
      <alignment horizontal="left" vertical="top" indent="1"/>
    </xf>
    <xf numFmtId="0" fontId="17" fillId="0" borderId="83" xfId="6" applyFont="1" applyFill="1" applyBorder="1" applyAlignment="1">
      <alignment horizontal="left" vertical="top"/>
    </xf>
    <xf numFmtId="0" fontId="17" fillId="0" borderId="83" xfId="6" applyFont="1" applyFill="1" applyBorder="1" applyAlignment="1">
      <alignment horizontal="left" vertical="top" wrapText="1"/>
    </xf>
    <xf numFmtId="169" fontId="16" fillId="0" borderId="80" xfId="6" applyNumberFormat="1" applyFont="1" applyFill="1" applyBorder="1" applyAlignment="1">
      <alignment vertical="top"/>
    </xf>
    <xf numFmtId="169" fontId="21" fillId="0" borderId="0" xfId="6" applyNumberFormat="1" applyFont="1" applyFill="1" applyBorder="1" applyAlignment="1">
      <alignment vertical="top"/>
    </xf>
    <xf numFmtId="169" fontId="16" fillId="0" borderId="0" xfId="6" applyNumberFormat="1" applyFont="1" applyFill="1" applyBorder="1" applyAlignment="1">
      <alignment vertical="top"/>
    </xf>
    <xf numFmtId="0" fontId="17" fillId="0" borderId="0" xfId="6" applyFont="1" applyFill="1" applyBorder="1" applyAlignment="1">
      <alignment vertical="top" wrapText="1"/>
    </xf>
    <xf numFmtId="0" fontId="16" fillId="0" borderId="81" xfId="6" applyFont="1" applyFill="1" applyBorder="1" applyAlignment="1">
      <alignment horizontal="center" vertical="top" wrapText="1"/>
    </xf>
    <xf numFmtId="0" fontId="16" fillId="0" borderId="80" xfId="6" applyFont="1" applyFill="1" applyBorder="1" applyAlignment="1">
      <alignment vertical="top" wrapText="1"/>
    </xf>
    <xf numFmtId="0" fontId="16" fillId="0" borderId="82" xfId="6" applyFont="1" applyFill="1" applyBorder="1" applyAlignment="1">
      <alignment vertical="top" wrapText="1"/>
    </xf>
    <xf numFmtId="0" fontId="17" fillId="0" borderId="84" xfId="6" applyFont="1" applyFill="1" applyBorder="1" applyAlignment="1">
      <alignment vertical="top" wrapText="1"/>
    </xf>
    <xf numFmtId="0" fontId="17" fillId="2" borderId="83" xfId="6" applyFont="1" applyFill="1" applyBorder="1" applyAlignment="1">
      <alignment vertical="top" wrapText="1"/>
    </xf>
    <xf numFmtId="0" fontId="17" fillId="2" borderId="86" xfId="6" applyFont="1" applyFill="1" applyBorder="1" applyAlignment="1">
      <alignment vertical="top" wrapText="1"/>
    </xf>
    <xf numFmtId="0" fontId="17" fillId="0" borderId="87" xfId="6" applyFont="1" applyFill="1" applyBorder="1" applyAlignment="1">
      <alignment vertical="top" wrapText="1"/>
    </xf>
    <xf numFmtId="0" fontId="17" fillId="2" borderId="79" xfId="6" applyFont="1" applyFill="1" applyBorder="1" applyAlignment="1">
      <alignment vertical="top" wrapText="1"/>
    </xf>
    <xf numFmtId="0" fontId="17" fillId="2" borderId="88" xfId="6" applyFont="1" applyFill="1" applyBorder="1" applyAlignment="1">
      <alignment vertical="top" wrapText="1"/>
    </xf>
    <xf numFmtId="169" fontId="16" fillId="0" borderId="92" xfId="9" applyNumberFormat="1" applyFont="1" applyFill="1" applyBorder="1" applyAlignment="1">
      <alignment horizontal="center" vertical="top"/>
    </xf>
    <xf numFmtId="169" fontId="21" fillId="0" borderId="84" xfId="9" applyNumberFormat="1" applyFont="1" applyFill="1" applyBorder="1" applyAlignment="1">
      <alignment horizontal="center" vertical="top"/>
    </xf>
    <xf numFmtId="171" fontId="16" fillId="0" borderId="87" xfId="9" applyNumberFormat="1" applyFont="1" applyFill="1" applyBorder="1" applyAlignment="1">
      <alignment horizontal="center" vertical="top"/>
    </xf>
    <xf numFmtId="171" fontId="21" fillId="0" borderId="84" xfId="9" applyNumberFormat="1" applyFont="1" applyFill="1" applyBorder="1" applyAlignment="1">
      <alignment horizontal="center" vertical="top"/>
    </xf>
    <xf numFmtId="169" fontId="17" fillId="0" borderId="84" xfId="9" applyNumberFormat="1" applyFont="1" applyFill="1" applyBorder="1" applyAlignment="1">
      <alignment vertical="top"/>
    </xf>
    <xf numFmtId="165" fontId="17" fillId="0" borderId="0" xfId="6" applyNumberFormat="1" applyFont="1" applyFill="1" applyBorder="1" applyAlignment="1">
      <alignment vertical="top"/>
    </xf>
    <xf numFmtId="169" fontId="16" fillId="0" borderId="81" xfId="6" applyNumberFormat="1" applyFont="1" applyFill="1" applyBorder="1" applyAlignment="1">
      <alignment vertical="top"/>
    </xf>
    <xf numFmtId="169" fontId="17" fillId="0" borderId="0" xfId="6" applyNumberFormat="1" applyFont="1" applyFill="1" applyBorder="1" applyAlignment="1">
      <alignment vertical="top"/>
    </xf>
    <xf numFmtId="169" fontId="17" fillId="0" borderId="45" xfId="6" applyNumberFormat="1" applyFont="1" applyFill="1" applyBorder="1" applyAlignment="1">
      <alignment vertical="top"/>
    </xf>
    <xf numFmtId="166" fontId="17" fillId="0" borderId="84" xfId="9" applyFont="1" applyFill="1" applyBorder="1" applyAlignment="1">
      <alignment vertical="top"/>
    </xf>
    <xf numFmtId="166" fontId="18" fillId="0" borderId="84" xfId="9" applyFont="1" applyFill="1" applyBorder="1" applyAlignment="1">
      <alignment vertical="top"/>
    </xf>
    <xf numFmtId="0" fontId="16" fillId="0" borderId="43" xfId="6" applyFont="1" applyFill="1" applyBorder="1" applyAlignment="1">
      <alignment vertical="top"/>
    </xf>
    <xf numFmtId="169" fontId="17" fillId="0" borderId="7" xfId="6" applyNumberFormat="1" applyFont="1" applyFill="1" applyBorder="1" applyAlignment="1">
      <alignment vertical="top"/>
    </xf>
    <xf numFmtId="169" fontId="17" fillId="0" borderId="81" xfId="6" applyNumberFormat="1" applyFont="1" applyFill="1" applyBorder="1" applyAlignment="1">
      <alignment vertical="top"/>
    </xf>
    <xf numFmtId="169" fontId="18" fillId="0" borderId="84" xfId="6" applyNumberFormat="1" applyFont="1" applyFill="1" applyBorder="1" applyAlignment="1">
      <alignment vertical="top"/>
    </xf>
    <xf numFmtId="0" fontId="17" fillId="0" borderId="0" xfId="7" applyFont="1" applyFill="1" applyBorder="1" applyAlignment="1">
      <alignment vertical="top"/>
    </xf>
    <xf numFmtId="0" fontId="16" fillId="0" borderId="0" xfId="7" applyFont="1" applyFill="1" applyBorder="1" applyAlignment="1">
      <alignment horizontal="left" vertical="top"/>
    </xf>
    <xf numFmtId="0" fontId="16" fillId="0" borderId="0" xfId="9" applyNumberFormat="1" applyFont="1" applyFill="1" applyBorder="1" applyAlignment="1">
      <alignment horizontal="right" vertical="center"/>
    </xf>
    <xf numFmtId="171" fontId="16" fillId="0" borderId="49" xfId="9" applyNumberFormat="1" applyFont="1" applyFill="1" applyBorder="1" applyAlignment="1">
      <alignment horizontal="center" vertical="top"/>
    </xf>
    <xf numFmtId="169" fontId="16" fillId="0" borderId="0" xfId="9" applyNumberFormat="1" applyFont="1" applyFill="1" applyBorder="1" applyAlignment="1">
      <alignment horizontal="center" vertical="top"/>
    </xf>
    <xf numFmtId="169" fontId="17" fillId="0" borderId="45" xfId="9" applyNumberFormat="1" applyFont="1" applyFill="1" applyBorder="1" applyAlignment="1">
      <alignment horizontal="center" vertical="top"/>
    </xf>
    <xf numFmtId="169" fontId="17" fillId="0" borderId="48" xfId="9" applyNumberFormat="1" applyFont="1" applyFill="1" applyBorder="1" applyAlignment="1">
      <alignment horizontal="right" vertical="top" wrapText="1"/>
    </xf>
    <xf numFmtId="169" fontId="35" fillId="0" borderId="0" xfId="9" applyNumberFormat="1" applyFont="1" applyFill="1" applyBorder="1" applyAlignment="1">
      <alignment horizontal="left" vertical="top" wrapText="1"/>
    </xf>
    <xf numFmtId="169" fontId="35" fillId="0" borderId="0" xfId="9" applyNumberFormat="1" applyFont="1" applyFill="1" applyBorder="1" applyAlignment="1">
      <alignment horizontal="left" vertical="top"/>
    </xf>
    <xf numFmtId="169" fontId="35" fillId="0" borderId="9" xfId="9" applyNumberFormat="1" applyFont="1" applyFill="1" applyBorder="1" applyAlignment="1">
      <alignment horizontal="left" vertical="top" wrapText="1"/>
    </xf>
    <xf numFmtId="169" fontId="16" fillId="0" borderId="7" xfId="9" applyNumberFormat="1" applyFont="1" applyFill="1" applyBorder="1" applyAlignment="1">
      <alignment horizontal="center" vertical="top" wrapText="1"/>
    </xf>
    <xf numFmtId="169" fontId="16" fillId="0" borderId="15" xfId="9" applyNumberFormat="1" applyFont="1" applyFill="1" applyBorder="1" applyAlignment="1">
      <alignment horizontal="center" vertical="top" wrapText="1"/>
    </xf>
    <xf numFmtId="169" fontId="34" fillId="0" borderId="56" xfId="9" applyNumberFormat="1" applyFont="1" applyFill="1" applyBorder="1" applyAlignment="1">
      <alignment vertical="top" wrapText="1"/>
    </xf>
    <xf numFmtId="169" fontId="34" fillId="0" borderId="56" xfId="9" applyNumberFormat="1" applyFont="1" applyFill="1" applyBorder="1" applyAlignment="1">
      <alignment horizontal="left" vertical="top" wrapText="1"/>
    </xf>
    <xf numFmtId="169" fontId="35" fillId="0" borderId="56" xfId="9" applyNumberFormat="1" applyFont="1" applyFill="1" applyBorder="1" applyAlignment="1">
      <alignment horizontal="left" vertical="top" wrapText="1"/>
    </xf>
    <xf numFmtId="169" fontId="35" fillId="0" borderId="74" xfId="9" applyNumberFormat="1" applyFont="1" applyFill="1" applyBorder="1" applyAlignment="1">
      <alignment horizontal="right" vertical="top" wrapText="1"/>
    </xf>
    <xf numFmtId="169" fontId="35" fillId="0" borderId="77" xfId="9" applyNumberFormat="1" applyFont="1" applyFill="1" applyBorder="1" applyAlignment="1">
      <alignment horizontal="right" vertical="top" wrapText="1"/>
    </xf>
    <xf numFmtId="169" fontId="35" fillId="0" borderId="0" xfId="9" applyNumberFormat="1" applyFont="1" applyFill="1" applyBorder="1" applyAlignment="1">
      <alignment horizontal="right" vertical="top" wrapText="1"/>
    </xf>
    <xf numFmtId="43" fontId="17" fillId="0" borderId="0" xfId="9" applyNumberFormat="1" applyFont="1" applyFill="1" applyBorder="1" applyAlignment="1">
      <alignment vertical="top"/>
    </xf>
    <xf numFmtId="169" fontId="35" fillId="0" borderId="47" xfId="9" applyNumberFormat="1" applyFont="1" applyFill="1" applyBorder="1" applyAlignment="1">
      <alignment horizontal="left" vertical="top" wrapText="1"/>
    </xf>
    <xf numFmtId="169" fontId="16" fillId="0" borderId="15" xfId="9" applyNumberFormat="1" applyFont="1" applyFill="1" applyBorder="1" applyAlignment="1">
      <alignment horizontal="right" vertical="top" wrapText="1"/>
    </xf>
    <xf numFmtId="169" fontId="34" fillId="0" borderId="0" xfId="9" applyNumberFormat="1" applyFont="1" applyFill="1" applyBorder="1" applyAlignment="1">
      <alignment vertical="top" wrapText="1"/>
    </xf>
    <xf numFmtId="169" fontId="35" fillId="0" borderId="76" xfId="9" applyNumberFormat="1" applyFont="1" applyFill="1" applyBorder="1" applyAlignment="1">
      <alignment horizontal="left" vertical="top" wrapText="1"/>
    </xf>
    <xf numFmtId="169" fontId="16" fillId="0" borderId="74" xfId="9" applyNumberFormat="1" applyFont="1" applyFill="1" applyBorder="1" applyAlignment="1">
      <alignment vertical="justify" wrapText="1"/>
    </xf>
    <xf numFmtId="169" fontId="16" fillId="0" borderId="7" xfId="9" applyNumberFormat="1" applyFont="1" applyFill="1" applyBorder="1" applyAlignment="1">
      <alignment vertical="justify" wrapText="1"/>
    </xf>
    <xf numFmtId="169" fontId="17" fillId="0" borderId="74" xfId="9" applyNumberFormat="1" applyFont="1" applyFill="1" applyBorder="1" applyAlignment="1">
      <alignment vertical="top"/>
    </xf>
    <xf numFmtId="10" fontId="17" fillId="0" borderId="48" xfId="9" applyNumberFormat="1" applyFont="1" applyFill="1" applyBorder="1" applyAlignment="1">
      <alignment horizontal="right" vertical="top" wrapText="1"/>
    </xf>
    <xf numFmtId="10" fontId="17" fillId="0" borderId="48" xfId="16" applyNumberFormat="1" applyFont="1" applyFill="1" applyBorder="1" applyAlignment="1">
      <alignment horizontal="center" vertical="top" wrapText="1"/>
    </xf>
    <xf numFmtId="166" fontId="17" fillId="0" borderId="47" xfId="1" applyFont="1" applyFill="1" applyBorder="1"/>
    <xf numFmtId="169" fontId="17" fillId="0" borderId="43" xfId="9" applyNumberFormat="1" applyFont="1" applyFill="1" applyBorder="1" applyAlignment="1">
      <alignment horizontal="right" vertical="top" wrapText="1"/>
    </xf>
    <xf numFmtId="10" fontId="17" fillId="0" borderId="49" xfId="9" applyNumberFormat="1" applyFont="1" applyFill="1" applyBorder="1" applyAlignment="1">
      <alignment horizontal="right" vertical="top" wrapText="1"/>
    </xf>
    <xf numFmtId="169" fontId="17" fillId="0" borderId="43" xfId="9" applyNumberFormat="1" applyFont="1" applyFill="1" applyBorder="1" applyAlignment="1">
      <alignment horizontal="center" vertical="top"/>
    </xf>
    <xf numFmtId="10" fontId="17" fillId="0" borderId="43" xfId="16" applyNumberFormat="1" applyFont="1" applyFill="1" applyBorder="1" applyAlignment="1">
      <alignment horizontal="center" vertical="top" wrapText="1"/>
    </xf>
    <xf numFmtId="10" fontId="17" fillId="0" borderId="49" xfId="16" applyNumberFormat="1" applyFont="1" applyFill="1" applyBorder="1" applyAlignment="1">
      <alignment horizontal="center" vertical="top" wrapText="1"/>
    </xf>
    <xf numFmtId="169" fontId="34" fillId="0" borderId="0" xfId="9" applyNumberFormat="1" applyFont="1" applyFill="1" applyBorder="1" applyAlignment="1">
      <alignment horizontal="left" vertical="top" wrapText="1"/>
    </xf>
    <xf numFmtId="166" fontId="17" fillId="0" borderId="0" xfId="9" applyFont="1" applyFill="1" applyBorder="1" applyAlignment="1">
      <alignment horizontal="right" vertical="top" wrapText="1"/>
    </xf>
    <xf numFmtId="169" fontId="17" fillId="0" borderId="0" xfId="9" applyNumberFormat="1" applyFont="1" applyFill="1" applyBorder="1" applyAlignment="1">
      <alignment horizontal="left" vertical="top"/>
    </xf>
    <xf numFmtId="0" fontId="33" fillId="0" borderId="0" xfId="0" applyFont="1" applyFill="1" applyBorder="1" applyAlignment="1">
      <alignment vertical="top" wrapText="1"/>
    </xf>
    <xf numFmtId="169" fontId="16" fillId="0" borderId="0" xfId="9" applyNumberFormat="1" applyFont="1" applyFill="1" applyBorder="1" applyAlignment="1">
      <alignment horizontal="center" vertical="top" wrapText="1"/>
    </xf>
    <xf numFmtId="0" fontId="34" fillId="0" borderId="0" xfId="0" applyFont="1" applyFill="1" applyBorder="1" applyAlignment="1">
      <alignment horizontal="left" vertical="top" wrapText="1"/>
    </xf>
    <xf numFmtId="166" fontId="34" fillId="0" borderId="0" xfId="9" applyFont="1" applyFill="1" applyBorder="1" applyAlignment="1">
      <alignment horizontal="right" vertical="top" wrapText="1"/>
    </xf>
    <xf numFmtId="49" fontId="17" fillId="0" borderId="0" xfId="9" applyNumberFormat="1" applyFont="1" applyFill="1" applyBorder="1" applyAlignment="1">
      <alignment vertical="top"/>
    </xf>
    <xf numFmtId="49" fontId="17" fillId="0" borderId="0" xfId="9" applyNumberFormat="1" applyFont="1" applyFill="1" applyBorder="1" applyAlignment="1">
      <alignment vertical="top" wrapText="1"/>
    </xf>
    <xf numFmtId="0" fontId="17" fillId="0" borderId="0" xfId="0" applyFont="1" applyFill="1" applyBorder="1" applyAlignment="1">
      <alignment horizontal="right" vertical="top"/>
    </xf>
    <xf numFmtId="0" fontId="17" fillId="0" borderId="0" xfId="1" applyNumberFormat="1" applyFont="1" applyFill="1" applyBorder="1" applyAlignment="1">
      <alignment wrapText="1"/>
    </xf>
    <xf numFmtId="171" fontId="16" fillId="2" borderId="49" xfId="9" applyNumberFormat="1" applyFont="1" applyFill="1" applyBorder="1" applyAlignment="1">
      <alignment horizontal="center" vertical="top"/>
    </xf>
    <xf numFmtId="0" fontId="17" fillId="0" borderId="0" xfId="0" applyFont="1" applyFill="1" applyBorder="1" applyAlignment="1">
      <alignment horizontal="left" vertical="top"/>
    </xf>
    <xf numFmtId="0" fontId="27" fillId="0" borderId="45" xfId="0" applyFont="1" applyFill="1" applyBorder="1" applyAlignment="1">
      <alignment horizontal="left" vertical="top"/>
    </xf>
    <xf numFmtId="0" fontId="17" fillId="0" borderId="45" xfId="0" applyFont="1" applyFill="1" applyBorder="1" applyAlignment="1">
      <alignment horizontal="left" vertical="top"/>
    </xf>
    <xf numFmtId="0" fontId="17" fillId="0" borderId="83" xfId="0" applyFont="1" applyFill="1" applyBorder="1" applyAlignment="1">
      <alignment horizontal="left" vertical="top" indent="1"/>
    </xf>
    <xf numFmtId="169" fontId="17" fillId="0" borderId="83" xfId="10" applyNumberFormat="1" applyFont="1" applyFill="1" applyBorder="1" applyAlignment="1">
      <alignment vertical="top"/>
    </xf>
    <xf numFmtId="0" fontId="17" fillId="0" borderId="45" xfId="0" applyFont="1" applyFill="1" applyBorder="1" applyAlignment="1">
      <alignment horizontal="left" vertical="top" indent="1"/>
    </xf>
    <xf numFmtId="0" fontId="16" fillId="0" borderId="43" xfId="0" applyFont="1" applyFill="1" applyBorder="1" applyAlignment="1">
      <alignment horizontal="left" vertical="top"/>
    </xf>
    <xf numFmtId="0" fontId="17" fillId="0" borderId="63" xfId="10" applyFont="1" applyFill="1" applyBorder="1" applyAlignment="1">
      <alignment vertical="top"/>
    </xf>
    <xf numFmtId="0" fontId="16" fillId="0" borderId="79" xfId="10" applyFont="1" applyFill="1" applyBorder="1" applyAlignment="1">
      <alignment horizontal="left" vertical="top" wrapText="1"/>
    </xf>
    <xf numFmtId="0" fontId="27" fillId="0" borderId="0" xfId="0" applyFont="1" applyFill="1" applyBorder="1" applyAlignment="1">
      <alignment horizontal="left" vertical="top"/>
    </xf>
    <xf numFmtId="0" fontId="16" fillId="0" borderId="7" xfId="10" applyFont="1" applyFill="1" applyBorder="1" applyAlignment="1">
      <alignment vertical="top"/>
    </xf>
    <xf numFmtId="0" fontId="17" fillId="0" borderId="0" xfId="7" applyFont="1" applyAlignment="1">
      <alignment vertical="top"/>
    </xf>
    <xf numFmtId="169" fontId="17" fillId="0" borderId="0" xfId="9" applyNumberFormat="1" applyFont="1" applyAlignment="1">
      <alignment vertical="top"/>
    </xf>
    <xf numFmtId="0" fontId="16" fillId="0" borderId="0" xfId="6" applyFont="1" applyFill="1" applyBorder="1" applyAlignment="1">
      <alignment horizontal="right" vertical="top" wrapText="1"/>
    </xf>
    <xf numFmtId="0" fontId="16" fillId="0" borderId="0" xfId="10" applyFont="1" applyFill="1" applyBorder="1" applyAlignment="1">
      <alignment vertical="center"/>
    </xf>
    <xf numFmtId="0" fontId="16" fillId="0" borderId="80" xfId="10" applyFont="1" applyFill="1" applyBorder="1" applyAlignment="1">
      <alignment vertical="center"/>
    </xf>
    <xf numFmtId="0" fontId="34" fillId="0" borderId="0" xfId="0" applyFont="1" applyFill="1" applyBorder="1" applyAlignment="1">
      <alignment vertical="top" wrapText="1"/>
    </xf>
    <xf numFmtId="0" fontId="34" fillId="0" borderId="63" xfId="0" applyFont="1" applyFill="1" applyBorder="1" applyAlignment="1">
      <alignment vertical="top" wrapText="1"/>
    </xf>
    <xf numFmtId="169" fontId="34" fillId="0" borderId="83" xfId="9" applyNumberFormat="1" applyFont="1" applyFill="1" applyBorder="1" applyAlignment="1">
      <alignment vertical="top" wrapText="1"/>
    </xf>
    <xf numFmtId="0" fontId="34" fillId="0" borderId="83" xfId="0" applyFont="1" applyFill="1" applyBorder="1" applyAlignment="1">
      <alignment vertical="top" wrapText="1"/>
    </xf>
    <xf numFmtId="0" fontId="19" fillId="0" borderId="79" xfId="0" applyFont="1" applyFill="1" applyBorder="1" applyAlignment="1">
      <alignment horizontal="left" vertical="top" wrapText="1"/>
    </xf>
    <xf numFmtId="169" fontId="16" fillId="0" borderId="78" xfId="9" applyNumberFormat="1" applyFont="1" applyFill="1" applyBorder="1" applyAlignment="1">
      <alignment vertical="top"/>
    </xf>
    <xf numFmtId="169" fontId="16" fillId="2" borderId="0" xfId="9" applyNumberFormat="1" applyFont="1" applyFill="1" applyAlignment="1">
      <alignment horizontal="left" vertical="top"/>
    </xf>
    <xf numFmtId="169" fontId="17" fillId="2" borderId="74" xfId="9" applyNumberFormat="1" applyFont="1" applyFill="1" applyBorder="1" applyAlignment="1">
      <alignment vertical="top"/>
    </xf>
    <xf numFmtId="169" fontId="35" fillId="2" borderId="83" xfId="9" applyNumberFormat="1" applyFont="1" applyFill="1" applyBorder="1" applyAlignment="1">
      <alignment horizontal="left" vertical="top" wrapText="1"/>
    </xf>
    <xf numFmtId="169" fontId="17" fillId="2" borderId="45" xfId="9" applyNumberFormat="1" applyFont="1" applyFill="1" applyBorder="1" applyAlignment="1">
      <alignment vertical="top"/>
    </xf>
    <xf numFmtId="169" fontId="34" fillId="2" borderId="45" xfId="9" applyNumberFormat="1" applyFont="1" applyFill="1" applyBorder="1" applyAlignment="1">
      <alignment horizontal="left" vertical="top" wrapText="1" indent="3"/>
    </xf>
    <xf numFmtId="169" fontId="16" fillId="2" borderId="45" xfId="9" applyNumberFormat="1" applyFont="1" applyFill="1" applyBorder="1" applyAlignment="1">
      <alignment horizontal="left" vertical="top" indent="1"/>
    </xf>
    <xf numFmtId="169" fontId="16" fillId="2" borderId="7" xfId="9" applyNumberFormat="1" applyFont="1" applyFill="1" applyBorder="1" applyAlignment="1">
      <alignment vertical="top"/>
    </xf>
    <xf numFmtId="169" fontId="16" fillId="2" borderId="83" xfId="9" applyNumberFormat="1" applyFont="1" applyFill="1" applyBorder="1" applyAlignment="1">
      <alignment horizontal="left" vertical="top" indent="1"/>
    </xf>
    <xf numFmtId="169" fontId="16" fillId="2" borderId="83" xfId="9" applyNumberFormat="1" applyFont="1" applyFill="1" applyBorder="1" applyAlignment="1">
      <alignment vertical="top"/>
    </xf>
    <xf numFmtId="169" fontId="16" fillId="2" borderId="45" xfId="9" applyNumberFormat="1" applyFont="1" applyFill="1" applyBorder="1" applyAlignment="1">
      <alignment horizontal="left" vertical="top"/>
    </xf>
    <xf numFmtId="169" fontId="17" fillId="2" borderId="45" xfId="9" applyNumberFormat="1" applyFont="1" applyFill="1" applyBorder="1" applyAlignment="1">
      <alignment horizontal="left" vertical="top" indent="2"/>
    </xf>
    <xf numFmtId="169" fontId="16" fillId="2" borderId="79" xfId="9" applyNumberFormat="1" applyFont="1" applyFill="1" applyBorder="1" applyAlignment="1">
      <alignment horizontal="left" vertical="top" indent="1"/>
    </xf>
    <xf numFmtId="169" fontId="16" fillId="2" borderId="65" xfId="9" applyNumberFormat="1" applyFont="1" applyFill="1" applyBorder="1" applyAlignment="1">
      <alignment vertical="top"/>
    </xf>
    <xf numFmtId="169" fontId="16" fillId="2" borderId="43" xfId="9" applyNumberFormat="1" applyFont="1" applyFill="1" applyBorder="1" applyAlignment="1">
      <alignment horizontal="left" vertical="top"/>
    </xf>
    <xf numFmtId="0" fontId="16" fillId="0" borderId="0" xfId="7" applyFont="1" applyAlignment="1">
      <alignment vertical="top"/>
    </xf>
    <xf numFmtId="0" fontId="16" fillId="0" borderId="0" xfId="7" applyFont="1" applyAlignment="1">
      <alignment horizontal="center" vertical="top"/>
    </xf>
    <xf numFmtId="0" fontId="35" fillId="0" borderId="45" xfId="0" applyFont="1" applyFill="1" applyBorder="1" applyAlignment="1">
      <alignment vertical="top" wrapText="1"/>
    </xf>
    <xf numFmtId="169" fontId="34" fillId="0" borderId="45" xfId="9" applyNumberFormat="1" applyFont="1" applyBorder="1" applyAlignment="1">
      <alignment horizontal="left" vertical="top" wrapText="1"/>
    </xf>
    <xf numFmtId="0" fontId="34" fillId="0" borderId="45" xfId="0" applyFont="1" applyFill="1" applyBorder="1" applyAlignment="1">
      <alignment horizontal="left" vertical="top" wrapText="1" indent="2"/>
    </xf>
    <xf numFmtId="0" fontId="35" fillId="0" borderId="80" xfId="0" applyFont="1" applyBorder="1" applyAlignment="1">
      <alignment horizontal="left" vertical="top" wrapText="1"/>
    </xf>
    <xf numFmtId="169" fontId="35" fillId="0" borderId="65" xfId="9" applyNumberFormat="1" applyFont="1" applyBorder="1" applyAlignment="1">
      <alignment horizontal="left" vertical="top" wrapText="1"/>
    </xf>
    <xf numFmtId="0" fontId="17" fillId="0" borderId="0" xfId="7" applyFont="1" applyBorder="1" applyAlignment="1">
      <alignment vertical="top"/>
    </xf>
    <xf numFmtId="0" fontId="17" fillId="2" borderId="0" xfId="7" applyFont="1" applyFill="1" applyAlignment="1">
      <alignment vertical="top"/>
    </xf>
    <xf numFmtId="0" fontId="17" fillId="2" borderId="0" xfId="7" applyFont="1" applyFill="1" applyBorder="1" applyAlignment="1">
      <alignment vertical="top"/>
    </xf>
    <xf numFmtId="169" fontId="17" fillId="2" borderId="0" xfId="9" applyNumberFormat="1" applyFont="1" applyFill="1" applyBorder="1" applyAlignment="1">
      <alignment vertical="top"/>
    </xf>
    <xf numFmtId="169" fontId="35" fillId="2" borderId="83" xfId="9" applyNumberFormat="1" applyFont="1" applyFill="1" applyBorder="1" applyAlignment="1">
      <alignment horizontal="left" vertical="top" wrapText="1" indent="1"/>
    </xf>
    <xf numFmtId="169" fontId="20" fillId="2" borderId="83" xfId="9" applyNumberFormat="1" applyFont="1" applyFill="1" applyBorder="1" applyAlignment="1">
      <alignment horizontal="left" indent="1"/>
    </xf>
    <xf numFmtId="166" fontId="20" fillId="2" borderId="45" xfId="9" applyNumberFormat="1" applyFont="1" applyFill="1" applyBorder="1"/>
    <xf numFmtId="169" fontId="20" fillId="2" borderId="92" xfId="9" applyNumberFormat="1" applyFont="1" applyFill="1" applyBorder="1"/>
    <xf numFmtId="169" fontId="20" fillId="2" borderId="86" xfId="9" applyNumberFormat="1" applyFont="1" applyFill="1" applyBorder="1"/>
    <xf numFmtId="169" fontId="35" fillId="2" borderId="87" xfId="9" applyNumberFormat="1" applyFont="1" applyFill="1" applyBorder="1" applyAlignment="1">
      <alignment horizontal="left" vertical="top" wrapText="1"/>
    </xf>
    <xf numFmtId="169" fontId="19" fillId="2" borderId="78" xfId="9" applyNumberFormat="1" applyFont="1" applyFill="1" applyBorder="1"/>
    <xf numFmtId="169" fontId="35" fillId="2" borderId="0" xfId="9" applyNumberFormat="1" applyFont="1" applyFill="1" applyBorder="1" applyAlignment="1">
      <alignment vertical="top" wrapText="1"/>
    </xf>
    <xf numFmtId="169" fontId="19" fillId="2" borderId="0" xfId="9" applyNumberFormat="1" applyFont="1" applyFill="1" applyBorder="1"/>
    <xf numFmtId="0" fontId="16" fillId="2" borderId="0" xfId="10" applyFont="1" applyFill="1" applyAlignment="1">
      <alignment vertical="top"/>
    </xf>
    <xf numFmtId="0" fontId="20" fillId="2" borderId="43" xfId="0" applyFont="1" applyFill="1" applyBorder="1" applyAlignment="1">
      <alignment horizontal="left" indent="1"/>
    </xf>
    <xf numFmtId="0" fontId="19" fillId="2" borderId="43" xfId="0" applyFont="1" applyFill="1" applyBorder="1" applyAlignment="1">
      <alignment horizontal="left" indent="1"/>
    </xf>
    <xf numFmtId="169" fontId="17" fillId="2" borderId="0" xfId="9" applyNumberFormat="1" applyFont="1" applyFill="1" applyAlignment="1">
      <alignment horizontal="left" vertical="top"/>
    </xf>
    <xf numFmtId="169" fontId="17" fillId="0" borderId="0" xfId="12" applyNumberFormat="1" applyFont="1" applyFill="1"/>
    <xf numFmtId="0" fontId="17" fillId="0" borderId="0" xfId="14" applyFont="1" applyFill="1"/>
    <xf numFmtId="166" fontId="16" fillId="0" borderId="0" xfId="12" applyFont="1" applyFill="1" applyAlignment="1">
      <alignment horizontal="left"/>
    </xf>
    <xf numFmtId="171" fontId="16" fillId="0" borderId="47" xfId="6" applyNumberFormat="1" applyFont="1" applyFill="1" applyBorder="1" applyAlignment="1">
      <alignment horizontal="center"/>
    </xf>
    <xf numFmtId="171" fontId="16" fillId="0" borderId="43" xfId="6" applyNumberFormat="1" applyFont="1" applyFill="1" applyBorder="1" applyAlignment="1">
      <alignment horizontal="center"/>
    </xf>
    <xf numFmtId="0" fontId="16" fillId="0" borderId="45" xfId="6" applyFont="1" applyFill="1" applyBorder="1" applyAlignment="1">
      <alignment horizontal="left"/>
    </xf>
    <xf numFmtId="169" fontId="20" fillId="2" borderId="83" xfId="9" applyNumberFormat="1" applyFont="1" applyFill="1" applyBorder="1" applyAlignment="1">
      <alignment vertical="top" wrapText="1"/>
    </xf>
    <xf numFmtId="0" fontId="19" fillId="0" borderId="83" xfId="0" applyFont="1" applyFill="1" applyBorder="1" applyAlignment="1">
      <alignment horizontal="left" vertical="top" indent="2"/>
    </xf>
    <xf numFmtId="0" fontId="20" fillId="0" borderId="45" xfId="0" applyFont="1" applyFill="1" applyBorder="1" applyAlignment="1">
      <alignment horizontal="left" vertical="top" indent="3"/>
    </xf>
    <xf numFmtId="169" fontId="16" fillId="0" borderId="7" xfId="9" applyNumberFormat="1" applyFont="1" applyFill="1" applyBorder="1"/>
    <xf numFmtId="169" fontId="16" fillId="0" borderId="74" xfId="9" applyNumberFormat="1" applyFont="1" applyFill="1" applyBorder="1"/>
    <xf numFmtId="169" fontId="16" fillId="0" borderId="83" xfId="9" applyNumberFormat="1" applyFont="1" applyFill="1" applyBorder="1"/>
    <xf numFmtId="0" fontId="17" fillId="0" borderId="45" xfId="6" applyFont="1" applyFill="1" applyBorder="1" applyAlignment="1">
      <alignment horizontal="left" indent="3"/>
    </xf>
    <xf numFmtId="169" fontId="17" fillId="0" borderId="45" xfId="9" applyNumberFormat="1" applyFont="1" applyFill="1" applyBorder="1"/>
    <xf numFmtId="0" fontId="16" fillId="0" borderId="43" xfId="6" applyFont="1" applyFill="1" applyBorder="1" applyAlignment="1">
      <alignment horizontal="left"/>
    </xf>
    <xf numFmtId="166" fontId="16" fillId="0" borderId="0" xfId="12" applyFont="1" applyFill="1" applyBorder="1" applyAlignment="1">
      <alignment vertical="top"/>
    </xf>
    <xf numFmtId="0" fontId="17" fillId="0" borderId="0" xfId="6" applyFont="1" applyFill="1" applyBorder="1" applyAlignment="1">
      <alignment horizontal="left"/>
    </xf>
    <xf numFmtId="169" fontId="16" fillId="0" borderId="0" xfId="6" applyNumberFormat="1" applyFont="1" applyFill="1" applyBorder="1"/>
    <xf numFmtId="0" fontId="17" fillId="0" borderId="0" xfId="14" applyFont="1" applyFill="1" applyBorder="1"/>
    <xf numFmtId="169" fontId="16" fillId="0" borderId="7" xfId="12" applyNumberFormat="1" applyFont="1" applyFill="1" applyBorder="1" applyAlignment="1">
      <alignment horizontal="center" vertical="center" wrapText="1"/>
    </xf>
    <xf numFmtId="0" fontId="35" fillId="0" borderId="74" xfId="13" applyFont="1" applyFill="1" applyBorder="1" applyAlignment="1">
      <alignment horizontal="center" vertical="center" wrapText="1"/>
    </xf>
    <xf numFmtId="169" fontId="16" fillId="0" borderId="74" xfId="12" applyNumberFormat="1" applyFont="1" applyFill="1" applyBorder="1" applyAlignment="1">
      <alignment horizontal="center" vertical="center" wrapText="1"/>
    </xf>
    <xf numFmtId="0" fontId="35" fillId="0" borderId="45" xfId="13" applyFont="1" applyFill="1" applyBorder="1" applyAlignment="1">
      <alignment horizontal="left" vertical="center" wrapText="1"/>
    </xf>
    <xf numFmtId="169" fontId="16" fillId="0" borderId="45" xfId="12" applyNumberFormat="1" applyFont="1" applyFill="1" applyBorder="1" applyAlignment="1">
      <alignment horizontal="center" vertical="center" wrapText="1"/>
    </xf>
    <xf numFmtId="0" fontId="36" fillId="0" borderId="45" xfId="13" applyFont="1" applyFill="1" applyBorder="1" applyAlignment="1">
      <alignment vertical="center" wrapText="1"/>
    </xf>
    <xf numFmtId="169" fontId="20" fillId="0" borderId="45" xfId="12" applyNumberFormat="1" applyFont="1" applyFill="1" applyBorder="1" applyAlignment="1">
      <alignment horizontal="right" vertical="center" wrapText="1"/>
    </xf>
    <xf numFmtId="0" fontId="28" fillId="0" borderId="45" xfId="13" applyFont="1" applyFill="1" applyBorder="1" applyAlignment="1">
      <alignment vertical="center" wrapText="1"/>
    </xf>
    <xf numFmtId="0" fontId="34" fillId="0" borderId="45" xfId="13" applyFont="1" applyFill="1" applyBorder="1" applyAlignment="1">
      <alignment vertical="center" wrapText="1"/>
    </xf>
    <xf numFmtId="169" fontId="19" fillId="0" borderId="45" xfId="12" applyNumberFormat="1" applyFont="1" applyFill="1" applyBorder="1" applyAlignment="1">
      <alignment horizontal="right" vertical="center" wrapText="1"/>
    </xf>
    <xf numFmtId="0" fontId="35" fillId="0" borderId="45" xfId="13" applyFont="1" applyFill="1" applyBorder="1" applyAlignment="1">
      <alignment horizontal="left" vertical="center" wrapText="1" indent="1"/>
    </xf>
    <xf numFmtId="0" fontId="34" fillId="0" borderId="45" xfId="13" applyFont="1" applyFill="1" applyBorder="1" applyAlignment="1">
      <alignment horizontal="left" vertical="center" wrapText="1" indent="1"/>
    </xf>
    <xf numFmtId="0" fontId="34" fillId="0" borderId="43" xfId="13" applyFont="1" applyFill="1" applyBorder="1" applyAlignment="1">
      <alignment horizontal="left" vertical="center" wrapText="1" indent="1"/>
    </xf>
    <xf numFmtId="169" fontId="20" fillId="0" borderId="43" xfId="12" applyNumberFormat="1" applyFont="1" applyFill="1" applyBorder="1" applyAlignment="1">
      <alignment horizontal="right" vertical="center" wrapText="1"/>
    </xf>
    <xf numFmtId="0" fontId="34" fillId="0" borderId="0" xfId="13" applyFont="1" applyFill="1" applyBorder="1" applyAlignment="1">
      <alignment horizontal="left" vertical="center" wrapText="1" indent="1"/>
    </xf>
    <xf numFmtId="169" fontId="20" fillId="0" borderId="0" xfId="12" applyNumberFormat="1" applyFont="1" applyFill="1" applyBorder="1" applyAlignment="1">
      <alignment horizontal="right" vertical="center" wrapText="1"/>
    </xf>
    <xf numFmtId="0" fontId="35" fillId="0" borderId="25" xfId="13" applyFont="1" applyFill="1" applyBorder="1" applyAlignment="1">
      <alignment horizontal="left" vertical="center" wrapText="1" indent="1"/>
    </xf>
    <xf numFmtId="169" fontId="20" fillId="0" borderId="25" xfId="12" applyNumberFormat="1" applyFont="1" applyFill="1" applyBorder="1" applyAlignment="1">
      <alignment horizontal="right" vertical="center" wrapText="1"/>
    </xf>
    <xf numFmtId="0" fontId="17" fillId="0" borderId="0" xfId="14" applyFont="1" applyFill="1" applyAlignment="1">
      <alignment horizontal="center"/>
    </xf>
    <xf numFmtId="169" fontId="16" fillId="0" borderId="9" xfId="12" applyNumberFormat="1" applyFont="1" applyFill="1" applyBorder="1" applyAlignment="1">
      <alignment horizontal="center" vertical="center" wrapText="1"/>
    </xf>
    <xf numFmtId="169" fontId="16" fillId="0" borderId="80" xfId="12" applyNumberFormat="1" applyFont="1" applyFill="1" applyBorder="1" applyAlignment="1">
      <alignment horizontal="center" vertical="center" wrapText="1"/>
    </xf>
    <xf numFmtId="0" fontId="19" fillId="0" borderId="83" xfId="0" applyFont="1" applyFill="1" applyBorder="1" applyAlignment="1">
      <alignment horizontal="left" vertical="top" indent="1"/>
    </xf>
    <xf numFmtId="0" fontId="34" fillId="0" borderId="45" xfId="13" applyFont="1" applyFill="1" applyBorder="1" applyAlignment="1">
      <alignment horizontal="left" vertical="center" wrapText="1" indent="3"/>
    </xf>
    <xf numFmtId="169" fontId="20" fillId="0" borderId="83" xfId="12" applyNumberFormat="1" applyFont="1" applyFill="1" applyBorder="1" applyAlignment="1">
      <alignment horizontal="right" vertical="center" wrapText="1"/>
    </xf>
    <xf numFmtId="0" fontId="34" fillId="0" borderId="45" xfId="13" applyFont="1" applyFill="1" applyBorder="1" applyAlignment="1">
      <alignment horizontal="left" vertical="center" indent="3"/>
    </xf>
    <xf numFmtId="169" fontId="20" fillId="0" borderId="45" xfId="9" applyNumberFormat="1" applyFont="1" applyFill="1" applyBorder="1" applyAlignment="1">
      <alignment horizontal="right" vertical="center" wrapText="1"/>
    </xf>
    <xf numFmtId="169" fontId="20" fillId="0" borderId="83" xfId="9" applyNumberFormat="1" applyFont="1" applyFill="1" applyBorder="1" applyAlignment="1">
      <alignment horizontal="right" vertical="center" wrapText="1"/>
    </xf>
    <xf numFmtId="0" fontId="34" fillId="0" borderId="83" xfId="13" applyFont="1" applyFill="1" applyBorder="1" applyAlignment="1">
      <alignment horizontal="left" vertical="center" indent="3"/>
    </xf>
    <xf numFmtId="0" fontId="34" fillId="2" borderId="83" xfId="13" applyFont="1" applyFill="1" applyBorder="1" applyAlignment="1">
      <alignment horizontal="left" vertical="center" indent="3"/>
    </xf>
    <xf numFmtId="0" fontId="19" fillId="0" borderId="79" xfId="0" applyFont="1" applyFill="1" applyBorder="1" applyAlignment="1">
      <alignment horizontal="left" vertical="top" indent="1"/>
    </xf>
    <xf numFmtId="169" fontId="20" fillId="0" borderId="80" xfId="12" applyNumberFormat="1" applyFont="1" applyFill="1" applyBorder="1" applyAlignment="1">
      <alignment horizontal="right" vertical="center" wrapText="1"/>
    </xf>
    <xf numFmtId="0" fontId="34" fillId="0" borderId="25" xfId="13" applyFont="1" applyFill="1" applyBorder="1" applyAlignment="1">
      <alignment horizontal="left" vertical="center" indent="3"/>
    </xf>
    <xf numFmtId="169" fontId="17" fillId="0" borderId="0" xfId="9" applyNumberFormat="1" applyFont="1" applyFill="1"/>
    <xf numFmtId="0" fontId="32" fillId="2" borderId="0" xfId="0" applyFont="1" applyFill="1"/>
    <xf numFmtId="0" fontId="19" fillId="2" borderId="7" xfId="0" applyFont="1" applyFill="1" applyBorder="1" applyAlignment="1">
      <alignment horizontal="center"/>
    </xf>
    <xf numFmtId="0" fontId="19" fillId="2" borderId="45" xfId="0" applyFont="1" applyFill="1" applyBorder="1" applyAlignment="1">
      <alignment horizontal="right"/>
    </xf>
    <xf numFmtId="169" fontId="19" fillId="2" borderId="45" xfId="9" applyNumberFormat="1" applyFont="1" applyFill="1" applyBorder="1"/>
    <xf numFmtId="169" fontId="19" fillId="2" borderId="45" xfId="0" applyNumberFormat="1" applyFont="1" applyFill="1" applyBorder="1"/>
    <xf numFmtId="0" fontId="19" fillId="2" borderId="43" xfId="0" applyFont="1" applyFill="1" applyBorder="1" applyAlignment="1">
      <alignment horizontal="right"/>
    </xf>
    <xf numFmtId="169" fontId="19" fillId="2" borderId="43" xfId="9" applyNumberFormat="1" applyFont="1" applyFill="1" applyBorder="1"/>
    <xf numFmtId="169" fontId="37" fillId="0" borderId="0" xfId="12" applyNumberFormat="1" applyFont="1" applyFill="1"/>
    <xf numFmtId="166" fontId="17" fillId="0" borderId="0" xfId="9" applyFont="1" applyFill="1"/>
    <xf numFmtId="169" fontId="16" fillId="0" borderId="0" xfId="12" applyNumberFormat="1" applyFont="1" applyFill="1" applyBorder="1" applyAlignment="1">
      <alignment vertical="top"/>
    </xf>
    <xf numFmtId="0" fontId="19" fillId="0" borderId="0" xfId="0" applyFont="1"/>
    <xf numFmtId="0" fontId="20" fillId="0" borderId="0" xfId="0" applyFont="1"/>
    <xf numFmtId="171" fontId="16" fillId="0" borderId="83" xfId="6" applyNumberFormat="1" applyFont="1" applyFill="1" applyBorder="1" applyAlignment="1">
      <alignment horizontal="center"/>
    </xf>
    <xf numFmtId="0" fontId="20" fillId="0" borderId="93" xfId="0" applyFont="1" applyBorder="1"/>
    <xf numFmtId="169" fontId="20" fillId="0" borderId="94" xfId="9" applyNumberFormat="1" applyFont="1" applyBorder="1"/>
    <xf numFmtId="0" fontId="19" fillId="0" borderId="79" xfId="0" applyFont="1" applyBorder="1"/>
    <xf numFmtId="169" fontId="19" fillId="0" borderId="65" xfId="0" applyNumberFormat="1" applyFont="1" applyBorder="1"/>
    <xf numFmtId="169" fontId="19" fillId="0" borderId="78" xfId="0" applyNumberFormat="1" applyFont="1" applyBorder="1"/>
    <xf numFmtId="171" fontId="16" fillId="0" borderId="79" xfId="6" applyNumberFormat="1" applyFont="1" applyFill="1" applyBorder="1" applyAlignment="1">
      <alignment horizontal="center"/>
    </xf>
    <xf numFmtId="0" fontId="20" fillId="0" borderId="84" xfId="0" applyFont="1" applyBorder="1"/>
    <xf numFmtId="0" fontId="20" fillId="0" borderId="86" xfId="0" applyFont="1" applyBorder="1"/>
    <xf numFmtId="169" fontId="20" fillId="0" borderId="86" xfId="9" applyNumberFormat="1" applyFont="1" applyBorder="1"/>
    <xf numFmtId="0" fontId="20" fillId="0" borderId="84" xfId="0" applyFont="1" applyBorder="1" applyAlignment="1">
      <alignment wrapText="1"/>
    </xf>
    <xf numFmtId="0" fontId="19" fillId="0" borderId="87" xfId="0" applyFont="1" applyBorder="1"/>
    <xf numFmtId="0" fontId="19" fillId="0" borderId="88" xfId="0" applyFont="1" applyBorder="1"/>
    <xf numFmtId="169" fontId="19" fillId="0" borderId="65" xfId="9" applyNumberFormat="1" applyFont="1" applyBorder="1"/>
    <xf numFmtId="166" fontId="19" fillId="0" borderId="78" xfId="9" applyNumberFormat="1" applyFont="1" applyBorder="1"/>
    <xf numFmtId="0" fontId="16" fillId="2" borderId="0" xfId="6" applyFont="1" applyFill="1" applyBorder="1" applyAlignment="1">
      <alignment vertical="top"/>
    </xf>
    <xf numFmtId="0" fontId="16" fillId="0" borderId="0" xfId="6" applyFont="1" applyFill="1" applyAlignment="1"/>
    <xf numFmtId="0" fontId="16" fillId="0" borderId="0" xfId="6" applyFont="1" applyFill="1" applyAlignment="1">
      <alignment horizontal="right"/>
    </xf>
    <xf numFmtId="0" fontId="16" fillId="0" borderId="45" xfId="6" applyFont="1" applyFill="1" applyBorder="1" applyAlignment="1"/>
    <xf numFmtId="0" fontId="17" fillId="0" borderId="45" xfId="6" applyFont="1" applyFill="1" applyBorder="1"/>
    <xf numFmtId="0" fontId="16" fillId="0" borderId="45" xfId="6" applyFont="1" applyFill="1" applyBorder="1"/>
    <xf numFmtId="0" fontId="17" fillId="0" borderId="45" xfId="6" applyFont="1" applyFill="1" applyBorder="1" applyAlignment="1">
      <alignment horizontal="left"/>
    </xf>
    <xf numFmtId="169" fontId="17" fillId="0" borderId="45" xfId="6" applyNumberFormat="1" applyFont="1" applyFill="1" applyBorder="1"/>
    <xf numFmtId="0" fontId="16" fillId="0" borderId="56" xfId="6" applyFont="1" applyFill="1" applyBorder="1" applyAlignment="1">
      <alignment horizontal="left"/>
    </xf>
    <xf numFmtId="169" fontId="16" fillId="0" borderId="65" xfId="6" applyNumberFormat="1" applyFont="1" applyFill="1" applyBorder="1"/>
    <xf numFmtId="0" fontId="16" fillId="0" borderId="47" xfId="6" applyFont="1" applyFill="1" applyBorder="1" applyAlignment="1">
      <alignment horizontal="left"/>
    </xf>
    <xf numFmtId="0" fontId="16" fillId="0" borderId="0" xfId="6" applyFont="1" applyFill="1" applyAlignment="1">
      <alignment horizontal="center"/>
    </xf>
    <xf numFmtId="49" fontId="17" fillId="0" borderId="0" xfId="6" applyNumberFormat="1" applyFont="1" applyFill="1" applyAlignment="1" applyProtection="1">
      <alignment horizontal="left"/>
    </xf>
    <xf numFmtId="0" fontId="16" fillId="0" borderId="7" xfId="6" applyFont="1" applyFill="1" applyBorder="1" applyAlignment="1">
      <alignment vertical="top"/>
    </xf>
    <xf numFmtId="0" fontId="16" fillId="0" borderId="7" xfId="6" applyFont="1" applyFill="1" applyBorder="1" applyAlignment="1">
      <alignment horizontal="center" vertical="top" wrapText="1"/>
    </xf>
    <xf numFmtId="0" fontId="16" fillId="0" borderId="45" xfId="6" applyFont="1" applyFill="1" applyBorder="1" applyAlignment="1">
      <alignment vertical="top"/>
    </xf>
    <xf numFmtId="0" fontId="16" fillId="0" borderId="45" xfId="6" applyFont="1" applyFill="1" applyBorder="1" applyAlignment="1">
      <alignment horizontal="right" vertical="top" wrapText="1"/>
    </xf>
    <xf numFmtId="0" fontId="16" fillId="0" borderId="45" xfId="6" applyFont="1" applyFill="1" applyBorder="1" applyAlignment="1">
      <alignment vertical="center" wrapText="1"/>
    </xf>
    <xf numFmtId="0" fontId="17" fillId="0" borderId="45" xfId="11" applyFont="1" applyFill="1" applyBorder="1" applyAlignment="1">
      <alignment vertical="top"/>
    </xf>
    <xf numFmtId="0" fontId="17" fillId="0" borderId="45" xfId="6" applyFont="1" applyFill="1" applyBorder="1" applyAlignment="1"/>
    <xf numFmtId="0" fontId="17" fillId="0" borderId="45" xfId="6" applyFont="1" applyFill="1" applyBorder="1" applyAlignment="1" applyProtection="1"/>
    <xf numFmtId="0" fontId="16" fillId="0" borderId="45" xfId="11" applyFont="1" applyFill="1" applyBorder="1" applyAlignment="1">
      <alignment horizontal="left" vertical="top"/>
    </xf>
    <xf numFmtId="169" fontId="16" fillId="0" borderId="45" xfId="11" applyNumberFormat="1" applyFont="1" applyFill="1" applyBorder="1" applyAlignment="1">
      <alignment vertical="top" wrapText="1"/>
    </xf>
    <xf numFmtId="0" fontId="16" fillId="0" borderId="45" xfId="11" applyFont="1" applyFill="1" applyBorder="1" applyAlignment="1">
      <alignment vertical="top" wrapText="1"/>
    </xf>
    <xf numFmtId="49" fontId="17" fillId="0" borderId="0" xfId="6" applyNumberFormat="1" applyFont="1" applyFill="1" applyAlignment="1">
      <alignment horizontal="left"/>
    </xf>
    <xf numFmtId="166" fontId="17" fillId="0" borderId="0" xfId="6" applyNumberFormat="1" applyFont="1" applyFill="1"/>
    <xf numFmtId="43" fontId="17" fillId="0" borderId="0" xfId="6" applyNumberFormat="1" applyFont="1" applyFill="1"/>
    <xf numFmtId="0" fontId="16" fillId="0" borderId="7" xfId="11" applyFont="1" applyFill="1" applyBorder="1" applyAlignment="1">
      <alignment horizontal="left" vertical="top" wrapText="1"/>
    </xf>
    <xf numFmtId="169" fontId="16" fillId="0" borderId="7" xfId="11" applyNumberFormat="1" applyFont="1" applyFill="1" applyBorder="1" applyAlignment="1">
      <alignment vertical="top" wrapText="1"/>
    </xf>
    <xf numFmtId="166" fontId="17" fillId="0" borderId="45" xfId="1" applyFont="1" applyFill="1" applyBorder="1"/>
    <xf numFmtId="166" fontId="16" fillId="0" borderId="45" xfId="1" applyFont="1" applyFill="1" applyBorder="1"/>
    <xf numFmtId="169" fontId="16" fillId="0" borderId="7" xfId="1" applyNumberFormat="1" applyFont="1" applyFill="1" applyBorder="1"/>
    <xf numFmtId="0" fontId="17" fillId="0" borderId="0" xfId="6" applyFont="1" applyFill="1" applyBorder="1" applyAlignment="1" applyProtection="1"/>
    <xf numFmtId="166" fontId="17" fillId="0" borderId="0" xfId="1" applyFont="1" applyFill="1"/>
    <xf numFmtId="166" fontId="16" fillId="0" borderId="0" xfId="1" applyFont="1" applyFill="1"/>
    <xf numFmtId="169" fontId="16" fillId="0" borderId="0" xfId="12" applyNumberFormat="1" applyFont="1" applyFill="1" applyBorder="1" applyAlignment="1">
      <alignment horizontal="left" vertical="top"/>
    </xf>
    <xf numFmtId="0" fontId="16" fillId="0" borderId="21" xfId="6" applyFont="1" applyFill="1" applyBorder="1" applyAlignment="1">
      <alignment vertical="top"/>
    </xf>
    <xf numFmtId="0" fontId="16" fillId="0" borderId="41" xfId="6" applyFont="1" applyFill="1" applyBorder="1" applyAlignment="1">
      <alignment vertical="top" wrapText="1"/>
    </xf>
    <xf numFmtId="0" fontId="16" fillId="0" borderId="60" xfId="6" applyFont="1" applyFill="1" applyBorder="1" applyAlignment="1">
      <alignment vertical="top" wrapText="1"/>
    </xf>
    <xf numFmtId="0" fontId="17" fillId="0" borderId="54" xfId="6" applyFont="1" applyFill="1" applyBorder="1"/>
    <xf numFmtId="0" fontId="17" fillId="0" borderId="59" xfId="6" applyFont="1" applyFill="1" applyBorder="1"/>
    <xf numFmtId="0" fontId="17" fillId="0" borderId="35" xfId="6" applyFont="1" applyFill="1" applyBorder="1"/>
    <xf numFmtId="0" fontId="16" fillId="0" borderId="24" xfId="6" applyFont="1" applyFill="1" applyBorder="1"/>
    <xf numFmtId="0" fontId="17" fillId="0" borderId="6" xfId="6" applyFont="1" applyFill="1" applyBorder="1"/>
    <xf numFmtId="0" fontId="17" fillId="0" borderId="7" xfId="6" applyFont="1" applyFill="1" applyBorder="1"/>
    <xf numFmtId="0" fontId="17" fillId="0" borderId="24" xfId="6" applyFont="1" applyFill="1" applyBorder="1"/>
    <xf numFmtId="0" fontId="16" fillId="0" borderId="24" xfId="6" applyFont="1" applyFill="1" applyBorder="1" applyAlignment="1">
      <alignment horizontal="left" wrapText="1"/>
    </xf>
    <xf numFmtId="0" fontId="17" fillId="0" borderId="24" xfId="11" applyFont="1" applyFill="1" applyBorder="1" applyAlignment="1">
      <alignment horizontal="left" vertical="top" wrapText="1"/>
    </xf>
    <xf numFmtId="0" fontId="17" fillId="0" borderId="24" xfId="11" applyFont="1" applyFill="1" applyBorder="1" applyAlignment="1">
      <alignment vertical="top" wrapText="1"/>
    </xf>
    <xf numFmtId="0" fontId="16" fillId="0" borderId="24" xfId="6" applyFont="1" applyFill="1" applyBorder="1" applyAlignment="1" applyProtection="1"/>
    <xf numFmtId="0" fontId="17" fillId="0" borderId="24" xfId="6" applyFont="1" applyFill="1" applyBorder="1" applyAlignment="1" applyProtection="1"/>
    <xf numFmtId="0" fontId="17" fillId="0" borderId="57" xfId="6" applyFont="1" applyFill="1" applyBorder="1" applyAlignment="1" applyProtection="1"/>
    <xf numFmtId="0" fontId="17" fillId="0" borderId="38" xfId="6" applyFont="1" applyFill="1" applyBorder="1"/>
    <xf numFmtId="0" fontId="17" fillId="0" borderId="39" xfId="6" applyFont="1" applyFill="1" applyBorder="1"/>
    <xf numFmtId="166" fontId="17" fillId="0" borderId="6" xfId="9" applyFont="1" applyFill="1" applyBorder="1"/>
    <xf numFmtId="166" fontId="17" fillId="0" borderId="7" xfId="9" applyFont="1" applyFill="1" applyBorder="1"/>
    <xf numFmtId="169" fontId="17" fillId="0" borderId="7" xfId="9" applyNumberFormat="1" applyFont="1" applyFill="1" applyBorder="1"/>
    <xf numFmtId="166" fontId="17" fillId="0" borderId="6" xfId="6" applyNumberFormat="1" applyFont="1" applyFill="1" applyBorder="1"/>
    <xf numFmtId="169" fontId="17" fillId="0" borderId="6" xfId="9" applyNumberFormat="1" applyFont="1" applyFill="1" applyBorder="1"/>
    <xf numFmtId="169" fontId="17" fillId="0" borderId="7" xfId="6" applyNumberFormat="1" applyFont="1" applyFill="1" applyBorder="1"/>
    <xf numFmtId="166" fontId="17" fillId="0" borderId="38" xfId="6" applyNumberFormat="1" applyFont="1" applyFill="1" applyBorder="1"/>
    <xf numFmtId="169" fontId="17" fillId="0" borderId="39" xfId="9" applyNumberFormat="1" applyFont="1" applyFill="1" applyBorder="1"/>
    <xf numFmtId="169" fontId="17" fillId="0" borderId="38" xfId="6" applyNumberFormat="1" applyFont="1" applyFill="1" applyBorder="1"/>
    <xf numFmtId="0" fontId="27" fillId="0" borderId="0" xfId="6" applyFont="1" applyFill="1"/>
    <xf numFmtId="169" fontId="17" fillId="0" borderId="0" xfId="6" applyNumberFormat="1" applyFont="1" applyFill="1"/>
    <xf numFmtId="0" fontId="16" fillId="0" borderId="0" xfId="11" applyFont="1" applyFill="1" applyAlignment="1">
      <alignment vertical="top"/>
    </xf>
    <xf numFmtId="0" fontId="17" fillId="0" borderId="0" xfId="11" applyFont="1" applyFill="1" applyAlignment="1">
      <alignment vertical="top"/>
    </xf>
    <xf numFmtId="0" fontId="38" fillId="0" borderId="1" xfId="11" applyFont="1" applyFill="1" applyBorder="1" applyAlignment="1">
      <alignment vertical="top"/>
    </xf>
    <xf numFmtId="0" fontId="38" fillId="0" borderId="4" xfId="11" applyFont="1" applyFill="1" applyBorder="1" applyAlignment="1">
      <alignment vertical="top"/>
    </xf>
    <xf numFmtId="0" fontId="17" fillId="0" borderId="12" xfId="11" applyFont="1" applyFill="1" applyBorder="1" applyAlignment="1">
      <alignment vertical="top"/>
    </xf>
    <xf numFmtId="0" fontId="17" fillId="0" borderId="13" xfId="11" applyFont="1" applyFill="1" applyBorder="1" applyAlignment="1">
      <alignment vertical="top"/>
    </xf>
    <xf numFmtId="0" fontId="39" fillId="0" borderId="0" xfId="6" applyFont="1" applyFill="1"/>
    <xf numFmtId="0" fontId="40" fillId="0" borderId="0" xfId="6" applyFont="1" applyFill="1"/>
    <xf numFmtId="166" fontId="41" fillId="0" borderId="0" xfId="6" applyNumberFormat="1" applyFont="1" applyFill="1"/>
    <xf numFmtId="0" fontId="40" fillId="0" borderId="0" xfId="6" applyFont="1" applyFill="1" applyBorder="1"/>
    <xf numFmtId="0" fontId="39" fillId="0" borderId="0" xfId="6" applyFont="1" applyFill="1" applyBorder="1"/>
    <xf numFmtId="0" fontId="40" fillId="0" borderId="0" xfId="6" applyFont="1" applyFill="1" applyBorder="1" applyAlignment="1">
      <alignment horizontal="right"/>
    </xf>
    <xf numFmtId="0" fontId="39" fillId="0" borderId="0" xfId="6" applyFont="1" applyFill="1" applyBorder="1" applyAlignment="1">
      <alignment horizontal="right"/>
    </xf>
    <xf numFmtId="171" fontId="16" fillId="0" borderId="7" xfId="6" applyNumberFormat="1" applyFont="1" applyFill="1" applyBorder="1" applyAlignment="1">
      <alignment horizontal="center"/>
    </xf>
    <xf numFmtId="0" fontId="37" fillId="0" borderId="0" xfId="6" applyFont="1" applyFill="1"/>
    <xf numFmtId="0" fontId="42" fillId="0" borderId="0" xfId="6" applyFont="1" applyFill="1"/>
    <xf numFmtId="0" fontId="37" fillId="0" borderId="0" xfId="6" applyFont="1" applyFill="1" applyBorder="1"/>
    <xf numFmtId="0" fontId="19" fillId="0" borderId="0" xfId="0" applyFont="1" applyFill="1"/>
    <xf numFmtId="169" fontId="16" fillId="0" borderId="0" xfId="18" quotePrefix="1" applyNumberFormat="1" applyFont="1" applyFill="1" applyBorder="1" applyAlignment="1" applyProtection="1">
      <alignment horizontal="left" vertical="top"/>
    </xf>
    <xf numFmtId="49" fontId="17" fillId="0" borderId="0" xfId="6" applyNumberFormat="1" applyFont="1" applyFill="1" applyAlignment="1" applyProtection="1">
      <alignment horizontal="center" vertical="center"/>
    </xf>
    <xf numFmtId="0" fontId="16" fillId="0" borderId="7" xfId="6" applyFont="1" applyFill="1" applyBorder="1" applyAlignment="1">
      <alignment horizontal="center" vertical="center" wrapText="1"/>
    </xf>
    <xf numFmtId="0" fontId="20" fillId="0" borderId="0" xfId="0" applyFont="1" applyFill="1" applyAlignment="1">
      <alignment horizontal="center" vertical="center"/>
    </xf>
    <xf numFmtId="0" fontId="17" fillId="0" borderId="0" xfId="6" applyFont="1" applyFill="1" applyAlignment="1">
      <alignment horizontal="center" vertical="center"/>
    </xf>
    <xf numFmtId="0" fontId="17" fillId="0" borderId="45" xfId="6" applyFont="1" applyFill="1" applyBorder="1" applyAlignment="1">
      <alignment horizontal="right" vertical="top" wrapText="1"/>
    </xf>
    <xf numFmtId="0" fontId="42" fillId="0" borderId="0" xfId="0" applyFont="1" applyFill="1"/>
    <xf numFmtId="169" fontId="16" fillId="0" borderId="45" xfId="9" applyNumberFormat="1" applyFont="1" applyFill="1" applyBorder="1"/>
    <xf numFmtId="169" fontId="16" fillId="0" borderId="83" xfId="11" applyNumberFormat="1" applyFont="1" applyFill="1" applyBorder="1" applyAlignment="1">
      <alignment vertical="top" wrapText="1"/>
    </xf>
    <xf numFmtId="169" fontId="17" fillId="0" borderId="83" xfId="9" applyNumberFormat="1" applyFont="1" applyFill="1" applyBorder="1"/>
    <xf numFmtId="0" fontId="16" fillId="0" borderId="43" xfId="11" applyFont="1" applyFill="1" applyBorder="1" applyAlignment="1">
      <alignment horizontal="left" vertical="top" wrapText="1"/>
    </xf>
    <xf numFmtId="169" fontId="16" fillId="0" borderId="43" xfId="11" applyNumberFormat="1" applyFont="1" applyFill="1" applyBorder="1" applyAlignment="1">
      <alignment vertical="top" wrapText="1"/>
    </xf>
    <xf numFmtId="169" fontId="20" fillId="0" borderId="86" xfId="9" applyNumberFormat="1" applyFont="1" applyFill="1" applyBorder="1"/>
    <xf numFmtId="0" fontId="17" fillId="0" borderId="0" xfId="10" applyFont="1" applyFill="1"/>
    <xf numFmtId="0" fontId="17" fillId="0" borderId="0" xfId="10" applyFont="1" applyFill="1" applyAlignment="1">
      <alignment horizontal="center"/>
    </xf>
    <xf numFmtId="0" fontId="16" fillId="0" borderId="0" xfId="6" applyFont="1" applyFill="1" applyAlignment="1">
      <alignment horizontal="left" vertical="top"/>
    </xf>
    <xf numFmtId="0" fontId="16" fillId="0" borderId="80" xfId="10" applyFont="1" applyFill="1" applyBorder="1" applyAlignment="1">
      <alignment wrapText="1"/>
    </xf>
    <xf numFmtId="0" fontId="16" fillId="0" borderId="80" xfId="0" applyFont="1" applyFill="1" applyBorder="1" applyAlignment="1">
      <alignment horizontal="center" vertical="center" wrapText="1"/>
    </xf>
    <xf numFmtId="0" fontId="16" fillId="0" borderId="80" xfId="6" applyFont="1" applyFill="1" applyBorder="1" applyAlignment="1">
      <alignment horizontal="left" vertical="top"/>
    </xf>
    <xf numFmtId="0" fontId="17" fillId="0" borderId="80" xfId="10" applyFont="1" applyFill="1" applyBorder="1"/>
    <xf numFmtId="0" fontId="16" fillId="0" borderId="80" xfId="10" applyFont="1" applyFill="1" applyBorder="1"/>
    <xf numFmtId="169" fontId="17" fillId="0" borderId="80" xfId="9" applyNumberFormat="1" applyFont="1" applyFill="1" applyBorder="1"/>
    <xf numFmtId="3" fontId="17" fillId="0" borderId="0" xfId="10" applyNumberFormat="1" applyFont="1" applyFill="1"/>
    <xf numFmtId="0" fontId="16" fillId="0" borderId="9" xfId="10" applyFont="1" applyFill="1" applyBorder="1" applyAlignment="1">
      <alignment horizontal="center" wrapText="1"/>
    </xf>
    <xf numFmtId="0" fontId="17" fillId="0" borderId="0" xfId="10" applyFont="1" applyFill="1" applyAlignment="1">
      <alignment horizontal="center" wrapText="1"/>
    </xf>
    <xf numFmtId="0" fontId="17" fillId="0" borderId="56" xfId="10" applyFont="1" applyFill="1" applyBorder="1"/>
    <xf numFmtId="0" fontId="17" fillId="0" borderId="45" xfId="10" applyFont="1" applyFill="1" applyBorder="1"/>
    <xf numFmtId="0" fontId="17" fillId="0" borderId="45" xfId="10" applyFont="1" applyFill="1" applyBorder="1" applyAlignment="1">
      <alignment horizontal="center"/>
    </xf>
    <xf numFmtId="0" fontId="17" fillId="0" borderId="48" xfId="10" applyFont="1" applyFill="1" applyBorder="1"/>
    <xf numFmtId="0" fontId="16" fillId="0" borderId="56" xfId="0" applyFont="1" applyFill="1" applyBorder="1" applyAlignment="1">
      <alignment vertical="center" wrapText="1"/>
    </xf>
    <xf numFmtId="169" fontId="17" fillId="0" borderId="45" xfId="9" applyNumberFormat="1" applyFont="1" applyFill="1" applyBorder="1" applyAlignment="1">
      <alignment horizontal="center"/>
    </xf>
    <xf numFmtId="169" fontId="16" fillId="0" borderId="48" xfId="9" applyNumberFormat="1" applyFont="1" applyFill="1" applyBorder="1"/>
    <xf numFmtId="169" fontId="17" fillId="0" borderId="0" xfId="10" applyNumberFormat="1" applyFont="1" applyFill="1"/>
    <xf numFmtId="0" fontId="17" fillId="0" borderId="56" xfId="0" applyFont="1" applyFill="1" applyBorder="1" applyAlignment="1">
      <alignment vertical="center" wrapText="1"/>
    </xf>
    <xf numFmtId="169" fontId="17" fillId="0" borderId="45" xfId="10" applyNumberFormat="1" applyFont="1" applyFill="1" applyBorder="1"/>
    <xf numFmtId="169" fontId="17" fillId="0" borderId="48" xfId="9" applyNumberFormat="1" applyFont="1" applyFill="1" applyBorder="1"/>
    <xf numFmtId="166" fontId="17" fillId="0" borderId="45" xfId="9" applyFont="1" applyFill="1" applyBorder="1" applyAlignment="1">
      <alignment horizontal="center"/>
    </xf>
    <xf numFmtId="166" fontId="17" fillId="0" borderId="45" xfId="9" applyFont="1" applyFill="1" applyBorder="1"/>
    <xf numFmtId="1" fontId="17" fillId="0" borderId="45" xfId="10" applyNumberFormat="1" applyFont="1" applyFill="1" applyBorder="1"/>
    <xf numFmtId="0" fontId="17" fillId="0" borderId="84" xfId="0" applyFont="1" applyFill="1" applyBorder="1" applyAlignment="1">
      <alignment vertical="center" wrapText="1"/>
    </xf>
    <xf numFmtId="1" fontId="17" fillId="0" borderId="83" xfId="10" applyNumberFormat="1" applyFont="1" applyFill="1" applyBorder="1"/>
    <xf numFmtId="169" fontId="17" fillId="0" borderId="83" xfId="10" applyNumberFormat="1" applyFont="1" applyFill="1" applyBorder="1"/>
    <xf numFmtId="166" fontId="17" fillId="0" borderId="83" xfId="9" applyFont="1" applyFill="1" applyBorder="1"/>
    <xf numFmtId="169" fontId="17" fillId="0" borderId="83" xfId="9" applyNumberFormat="1" applyFont="1" applyFill="1" applyBorder="1" applyAlignment="1">
      <alignment horizontal="center"/>
    </xf>
    <xf numFmtId="0" fontId="16" fillId="0" borderId="0" xfId="10" applyFont="1" applyFill="1"/>
    <xf numFmtId="169" fontId="16" fillId="0" borderId="0" xfId="10" applyNumberFormat="1" applyFont="1" applyFill="1"/>
    <xf numFmtId="169" fontId="17" fillId="0" borderId="0" xfId="9" applyNumberFormat="1" applyFont="1" applyFill="1" applyAlignment="1">
      <alignment horizontal="center"/>
    </xf>
    <xf numFmtId="0" fontId="17" fillId="0" borderId="0" xfId="0" applyFont="1" applyFill="1" applyAlignment="1">
      <alignment vertical="center"/>
    </xf>
    <xf numFmtId="0" fontId="43" fillId="0" borderId="0" xfId="6" applyFont="1" applyFill="1" applyAlignment="1">
      <alignment vertical="top"/>
    </xf>
    <xf numFmtId="0" fontId="16" fillId="0" borderId="0" xfId="6" applyFont="1" applyFill="1" applyBorder="1" applyAlignment="1">
      <alignment vertical="top" wrapText="1"/>
    </xf>
    <xf numFmtId="0" fontId="43" fillId="0" borderId="0" xfId="6" applyFont="1" applyFill="1" applyAlignment="1">
      <alignment horizontal="center" vertical="top" wrapText="1"/>
    </xf>
    <xf numFmtId="0" fontId="43" fillId="0" borderId="0" xfId="6" applyFont="1" applyFill="1" applyAlignment="1">
      <alignment vertical="top" wrapText="1"/>
    </xf>
    <xf numFmtId="0" fontId="17" fillId="0" borderId="83" xfId="0" applyFont="1" applyFill="1" applyBorder="1" applyAlignment="1">
      <alignment horizontal="center" vertical="center"/>
    </xf>
    <xf numFmtId="169" fontId="17" fillId="0" borderId="83" xfId="9" applyNumberFormat="1" applyFont="1" applyFill="1" applyBorder="1" applyAlignment="1">
      <alignment vertical="center"/>
    </xf>
    <xf numFmtId="165" fontId="17" fillId="0" borderId="0" xfId="0" applyNumberFormat="1" applyFont="1" applyFill="1" applyBorder="1" applyAlignment="1">
      <alignment vertical="center"/>
    </xf>
    <xf numFmtId="165" fontId="16" fillId="0" borderId="0" xfId="0" applyNumberFormat="1" applyFont="1" applyFill="1" applyBorder="1" applyAlignment="1">
      <alignment vertical="center"/>
    </xf>
    <xf numFmtId="169" fontId="16" fillId="0" borderId="83" xfId="9" applyNumberFormat="1" applyFont="1" applyFill="1" applyBorder="1" applyAlignment="1">
      <alignment vertical="center"/>
    </xf>
    <xf numFmtId="0" fontId="43" fillId="0" borderId="0" xfId="6" applyFont="1" applyFill="1" applyAlignment="1"/>
    <xf numFmtId="0" fontId="17" fillId="0" borderId="83" xfId="0" applyFont="1" applyFill="1" applyBorder="1" applyAlignment="1">
      <alignment horizontal="center"/>
    </xf>
    <xf numFmtId="169" fontId="16" fillId="0" borderId="83" xfId="9" applyNumberFormat="1" applyFont="1" applyFill="1" applyBorder="1" applyAlignment="1"/>
    <xf numFmtId="165" fontId="16" fillId="0" borderId="0" xfId="0" applyNumberFormat="1" applyFont="1" applyFill="1" applyBorder="1" applyAlignment="1"/>
    <xf numFmtId="0" fontId="16" fillId="0" borderId="83" xfId="0" applyFont="1" applyFill="1" applyBorder="1" applyAlignment="1">
      <alignment horizontal="center" vertical="center"/>
    </xf>
    <xf numFmtId="169" fontId="27" fillId="0" borderId="83" xfId="9" applyNumberFormat="1" applyFont="1" applyFill="1" applyBorder="1" applyAlignment="1">
      <alignment vertical="center"/>
    </xf>
    <xf numFmtId="169" fontId="17" fillId="0" borderId="79" xfId="9" applyNumberFormat="1" applyFont="1" applyFill="1" applyBorder="1" applyAlignment="1">
      <alignment vertical="center"/>
    </xf>
    <xf numFmtId="169" fontId="17" fillId="0" borderId="83" xfId="9" applyNumberFormat="1" applyFont="1" applyFill="1" applyBorder="1" applyAlignment="1"/>
    <xf numFmtId="165" fontId="17" fillId="0" borderId="0" xfId="0" applyNumberFormat="1" applyFont="1" applyFill="1" applyBorder="1" applyAlignment="1"/>
    <xf numFmtId="9" fontId="17" fillId="0" borderId="0" xfId="16" applyFont="1" applyFill="1" applyBorder="1" applyAlignment="1">
      <alignment vertical="center"/>
    </xf>
    <xf numFmtId="165" fontId="17" fillId="0" borderId="83" xfId="0" applyNumberFormat="1" applyFont="1" applyFill="1" applyBorder="1" applyAlignment="1">
      <alignment vertical="center"/>
    </xf>
    <xf numFmtId="165" fontId="24" fillId="0" borderId="0" xfId="0" applyNumberFormat="1" applyFont="1" applyFill="1" applyBorder="1" applyAlignment="1">
      <alignment vertical="center"/>
    </xf>
    <xf numFmtId="165" fontId="16" fillId="0" borderId="83" xfId="0" applyNumberFormat="1" applyFont="1" applyFill="1" applyBorder="1" applyAlignment="1">
      <alignment vertical="center"/>
    </xf>
    <xf numFmtId="165" fontId="16" fillId="0" borderId="65" xfId="0" applyNumberFormat="1" applyFont="1" applyFill="1" applyBorder="1" applyAlignment="1">
      <alignment vertical="center"/>
    </xf>
    <xf numFmtId="165" fontId="26" fillId="0" borderId="0" xfId="0" applyNumberFormat="1" applyFont="1" applyFill="1" applyBorder="1" applyAlignment="1">
      <alignment vertical="center"/>
    </xf>
    <xf numFmtId="0" fontId="17" fillId="0" borderId="83" xfId="6" applyFont="1" applyFill="1" applyBorder="1" applyAlignment="1">
      <alignment horizontal="center" vertical="top"/>
    </xf>
    <xf numFmtId="0" fontId="17" fillId="0" borderId="83" xfId="6" applyFont="1" applyFill="1" applyBorder="1" applyAlignment="1">
      <alignment horizontal="center" vertical="top" wrapText="1"/>
    </xf>
    <xf numFmtId="0" fontId="17" fillId="0" borderId="79" xfId="0" applyFont="1" applyFill="1" applyBorder="1" applyAlignment="1" applyProtection="1">
      <alignment vertical="top"/>
    </xf>
    <xf numFmtId="165" fontId="17" fillId="0" borderId="79" xfId="0" applyNumberFormat="1" applyFont="1" applyFill="1" applyBorder="1" applyAlignment="1">
      <alignment vertical="center"/>
    </xf>
    <xf numFmtId="0" fontId="17" fillId="0" borderId="0" xfId="0" applyFont="1" applyFill="1" applyBorder="1" applyAlignment="1" applyProtection="1">
      <alignment vertical="top"/>
    </xf>
    <xf numFmtId="167" fontId="17" fillId="0" borderId="0" xfId="4" applyFont="1" applyFill="1" applyBorder="1" applyAlignment="1" applyProtection="1">
      <alignment vertical="top"/>
    </xf>
    <xf numFmtId="169" fontId="20" fillId="0" borderId="0" xfId="9" applyNumberFormat="1" applyFont="1"/>
    <xf numFmtId="169" fontId="20" fillId="0" borderId="0" xfId="0" applyNumberFormat="1" applyFont="1"/>
    <xf numFmtId="0" fontId="20" fillId="0" borderId="0" xfId="0" applyFont="1" applyAlignment="1">
      <alignment wrapText="1"/>
    </xf>
    <xf numFmtId="0" fontId="16" fillId="0" borderId="92" xfId="10" applyFont="1" applyFill="1" applyBorder="1" applyAlignment="1">
      <alignment vertical="top"/>
    </xf>
    <xf numFmtId="0" fontId="17" fillId="0" borderId="84" xfId="10" applyFont="1" applyFill="1" applyBorder="1" applyAlignment="1">
      <alignment vertical="top"/>
    </xf>
    <xf numFmtId="0" fontId="16" fillId="0" borderId="84" xfId="10" applyFont="1" applyFill="1" applyBorder="1" applyAlignment="1">
      <alignment vertical="top"/>
    </xf>
    <xf numFmtId="0" fontId="22" fillId="0" borderId="0" xfId="19" applyFont="1" applyFill="1" applyBorder="1" applyAlignment="1"/>
    <xf numFmtId="169" fontId="16" fillId="0" borderId="0" xfId="18" applyNumberFormat="1" applyFont="1" applyFill="1" applyBorder="1"/>
    <xf numFmtId="0" fontId="19" fillId="0" borderId="0" xfId="0" applyFont="1" applyAlignment="1"/>
    <xf numFmtId="0" fontId="20" fillId="0" borderId="0" xfId="0" applyFont="1" applyAlignment="1">
      <alignment horizontal="center" vertical="top"/>
    </xf>
    <xf numFmtId="169" fontId="18" fillId="7" borderId="0" xfId="18" applyNumberFormat="1" applyFont="1" applyFill="1" applyBorder="1"/>
    <xf numFmtId="0" fontId="20" fillId="0" borderId="0" xfId="0" applyFont="1" applyAlignment="1">
      <alignment horizontal="left" vertical="top"/>
    </xf>
    <xf numFmtId="0" fontId="20" fillId="0" borderId="0" xfId="0" applyFont="1" applyBorder="1"/>
    <xf numFmtId="0" fontId="19" fillId="0" borderId="0" xfId="0" applyFont="1" applyAlignment="1">
      <alignment horizontal="center"/>
    </xf>
    <xf numFmtId="169" fontId="20" fillId="0" borderId="0" xfId="9" applyNumberFormat="1" applyFont="1" applyBorder="1"/>
    <xf numFmtId="169" fontId="19" fillId="0" borderId="0" xfId="9" applyNumberFormat="1" applyFont="1" applyBorder="1"/>
    <xf numFmtId="0" fontId="19" fillId="0" borderId="0" xfId="0" applyFont="1" applyBorder="1"/>
    <xf numFmtId="0" fontId="34" fillId="0" borderId="0" xfId="0" applyFont="1"/>
    <xf numFmtId="0" fontId="20" fillId="0" borderId="0" xfId="0" applyFont="1" applyBorder="1" applyAlignment="1"/>
    <xf numFmtId="0" fontId="16" fillId="0" borderId="0" xfId="6" applyFont="1" applyFill="1" applyAlignment="1">
      <alignment horizontal="left"/>
    </xf>
    <xf numFmtId="0" fontId="17" fillId="0" borderId="0" xfId="6" applyFont="1" applyFill="1" applyBorder="1" applyAlignment="1">
      <alignment vertical="top"/>
    </xf>
    <xf numFmtId="0" fontId="16" fillId="0" borderId="0" xfId="0" applyFont="1" applyFill="1" applyBorder="1" applyAlignment="1">
      <alignment horizontal="justify" vertical="top" wrapText="1"/>
    </xf>
    <xf numFmtId="171" fontId="16" fillId="2" borderId="83" xfId="9" applyNumberFormat="1" applyFont="1" applyFill="1" applyBorder="1" applyAlignment="1">
      <alignment horizontal="center" vertical="top"/>
    </xf>
    <xf numFmtId="169" fontId="16" fillId="0" borderId="83" xfId="9" applyNumberFormat="1" applyFont="1" applyFill="1" applyBorder="1" applyAlignment="1">
      <alignment horizontal="left" vertical="center" wrapText="1"/>
    </xf>
    <xf numFmtId="0" fontId="17" fillId="0" borderId="83" xfId="0" applyFont="1" applyFill="1" applyBorder="1" applyAlignment="1">
      <alignment horizontal="left" vertical="top"/>
    </xf>
    <xf numFmtId="169" fontId="34" fillId="2" borderId="83" xfId="9" applyNumberFormat="1" applyFont="1" applyFill="1" applyBorder="1" applyAlignment="1">
      <alignment horizontal="left" vertical="top" wrapText="1" indent="1"/>
    </xf>
    <xf numFmtId="0" fontId="20" fillId="2" borderId="83" xfId="0" applyFont="1" applyFill="1" applyBorder="1" applyAlignment="1">
      <alignment horizontal="left" indent="1"/>
    </xf>
    <xf numFmtId="0" fontId="20" fillId="2" borderId="83" xfId="0" applyFont="1" applyFill="1" applyBorder="1" applyAlignment="1">
      <alignment horizontal="center" vertical="top" wrapText="1"/>
    </xf>
    <xf numFmtId="169" fontId="17" fillId="0" borderId="0" xfId="9" applyNumberFormat="1" applyFont="1" applyFill="1" applyAlignment="1">
      <alignment vertical="top"/>
    </xf>
    <xf numFmtId="169" fontId="16" fillId="0" borderId="0" xfId="9" applyNumberFormat="1" applyFont="1" applyFill="1" applyBorder="1" applyAlignment="1">
      <alignment horizontal="right" vertical="top" wrapText="1"/>
    </xf>
    <xf numFmtId="169" fontId="19" fillId="0" borderId="35" xfId="9" applyNumberFormat="1" applyFont="1" applyFill="1" applyBorder="1" applyAlignment="1">
      <alignment horizontal="center" vertical="center" wrapText="1"/>
    </xf>
    <xf numFmtId="169" fontId="19" fillId="0" borderId="61" xfId="9" applyNumberFormat="1" applyFont="1" applyFill="1" applyBorder="1" applyAlignment="1">
      <alignment horizontal="center" vertical="center" wrapText="1"/>
    </xf>
    <xf numFmtId="169" fontId="19" fillId="0" borderId="51" xfId="9" applyNumberFormat="1" applyFont="1" applyFill="1" applyBorder="1" applyAlignment="1">
      <alignment horizontal="center" vertical="center" wrapText="1"/>
    </xf>
    <xf numFmtId="169" fontId="20" fillId="0" borderId="45" xfId="9" applyNumberFormat="1" applyFont="1" applyFill="1" applyBorder="1" applyAlignment="1">
      <alignment vertical="top" wrapText="1"/>
    </xf>
    <xf numFmtId="169" fontId="20" fillId="0" borderId="83" xfId="9" applyNumberFormat="1" applyFont="1" applyFill="1" applyBorder="1" applyAlignment="1">
      <alignment vertical="top" wrapText="1"/>
    </xf>
    <xf numFmtId="169" fontId="20" fillId="0" borderId="48" xfId="9" applyNumberFormat="1" applyFont="1" applyFill="1" applyBorder="1" applyAlignment="1">
      <alignment vertical="top" wrapText="1"/>
    </xf>
    <xf numFmtId="169" fontId="20" fillId="0" borderId="43" xfId="9" applyNumberFormat="1" applyFont="1" applyFill="1" applyBorder="1" applyAlignment="1">
      <alignment vertical="top" wrapText="1"/>
    </xf>
    <xf numFmtId="174" fontId="20" fillId="0" borderId="25" xfId="9" applyNumberFormat="1" applyFont="1" applyFill="1" applyBorder="1" applyAlignment="1">
      <alignment vertical="top" wrapText="1"/>
    </xf>
    <xf numFmtId="169" fontId="19" fillId="0" borderId="7" xfId="9" applyNumberFormat="1" applyFont="1" applyFill="1" applyBorder="1" applyAlignment="1">
      <alignment vertical="top" wrapText="1"/>
    </xf>
    <xf numFmtId="169" fontId="19" fillId="0" borderId="10" xfId="9" applyNumberFormat="1" applyFont="1" applyFill="1" applyBorder="1" applyAlignment="1">
      <alignment vertical="top" wrapText="1"/>
    </xf>
    <xf numFmtId="169" fontId="19" fillId="0" borderId="8" xfId="9" applyNumberFormat="1" applyFont="1" applyFill="1" applyBorder="1" applyAlignment="1">
      <alignment vertical="top" wrapText="1"/>
    </xf>
    <xf numFmtId="169" fontId="19" fillId="0" borderId="45" xfId="9" applyNumberFormat="1" applyFont="1" applyFill="1" applyBorder="1" applyAlignment="1">
      <alignment vertical="top" wrapText="1"/>
    </xf>
    <xf numFmtId="169" fontId="19" fillId="0" borderId="0" xfId="9" applyNumberFormat="1" applyFont="1" applyFill="1" applyBorder="1" applyAlignment="1">
      <alignment vertical="top" wrapText="1"/>
    </xf>
    <xf numFmtId="169" fontId="19" fillId="0" borderId="52" xfId="9" applyNumberFormat="1" applyFont="1" applyFill="1" applyBorder="1" applyAlignment="1">
      <alignment vertical="top" wrapText="1"/>
    </xf>
    <xf numFmtId="169" fontId="19" fillId="0" borderId="65" xfId="9" applyNumberFormat="1" applyFont="1" applyFill="1" applyBorder="1" applyAlignment="1">
      <alignment horizontal="justify" vertical="top" wrapText="1"/>
    </xf>
    <xf numFmtId="169" fontId="19" fillId="0" borderId="26" xfId="9" applyNumberFormat="1" applyFont="1" applyFill="1" applyBorder="1" applyAlignment="1">
      <alignment horizontal="right" vertical="top" wrapText="1"/>
    </xf>
    <xf numFmtId="169" fontId="19" fillId="0" borderId="64" xfId="9" applyNumberFormat="1" applyFont="1" applyFill="1" applyBorder="1" applyAlignment="1">
      <alignment horizontal="right" vertical="top" wrapText="1"/>
    </xf>
    <xf numFmtId="169" fontId="19" fillId="0" borderId="45" xfId="9" applyNumberFormat="1" applyFont="1" applyFill="1" applyBorder="1" applyAlignment="1">
      <alignment horizontal="justify" vertical="top" wrapText="1"/>
    </xf>
    <xf numFmtId="169" fontId="19" fillId="0" borderId="0" xfId="9" applyNumberFormat="1" applyFont="1" applyFill="1" applyBorder="1" applyAlignment="1">
      <alignment horizontal="right" vertical="top" wrapText="1"/>
    </xf>
    <xf numFmtId="169" fontId="19" fillId="0" borderId="52" xfId="9" applyNumberFormat="1" applyFont="1" applyFill="1" applyBorder="1" applyAlignment="1">
      <alignment horizontal="right" vertical="top" wrapText="1"/>
    </xf>
    <xf numFmtId="169" fontId="19" fillId="0" borderId="72" xfId="9" applyNumberFormat="1" applyFont="1" applyFill="1" applyBorder="1" applyAlignment="1">
      <alignment vertical="top" wrapText="1"/>
    </xf>
    <xf numFmtId="169" fontId="19" fillId="0" borderId="73" xfId="9" applyNumberFormat="1" applyFont="1" applyFill="1" applyBorder="1" applyAlignment="1">
      <alignment vertical="top" wrapText="1"/>
    </xf>
    <xf numFmtId="169" fontId="19" fillId="0" borderId="66" xfId="9" applyNumberFormat="1" applyFont="1" applyFill="1" applyBorder="1" applyAlignment="1">
      <alignment vertical="top" wrapText="1"/>
    </xf>
    <xf numFmtId="169" fontId="20" fillId="0" borderId="52" xfId="9" applyNumberFormat="1" applyFont="1" applyFill="1" applyBorder="1" applyAlignment="1">
      <alignment vertical="top" wrapText="1"/>
    </xf>
    <xf numFmtId="169" fontId="20" fillId="0" borderId="25" xfId="9" applyNumberFormat="1" applyFont="1" applyFill="1" applyBorder="1" applyAlignment="1">
      <alignment vertical="top" wrapText="1"/>
    </xf>
    <xf numFmtId="169" fontId="20" fillId="0" borderId="45" xfId="9" applyNumberFormat="1" applyFont="1" applyFill="1" applyBorder="1" applyAlignment="1">
      <alignment horizontal="justify" vertical="top" wrapText="1"/>
    </xf>
    <xf numFmtId="169" fontId="20" fillId="0" borderId="0" xfId="9" applyNumberFormat="1" applyFont="1" applyFill="1" applyBorder="1" applyAlignment="1">
      <alignment horizontal="justify" vertical="top" wrapText="1"/>
    </xf>
    <xf numFmtId="169" fontId="17" fillId="0" borderId="53" xfId="9" applyNumberFormat="1" applyFont="1" applyFill="1" applyBorder="1" applyAlignment="1">
      <alignment vertical="top"/>
    </xf>
    <xf numFmtId="169" fontId="17" fillId="0" borderId="73" xfId="9" applyNumberFormat="1" applyFont="1" applyFill="1" applyBorder="1" applyAlignment="1">
      <alignment vertical="top"/>
    </xf>
    <xf numFmtId="169" fontId="17" fillId="0" borderId="75" xfId="9" applyNumberFormat="1" applyFont="1" applyFill="1" applyBorder="1" applyAlignment="1">
      <alignment vertical="top"/>
    </xf>
    <xf numFmtId="169" fontId="46" fillId="0" borderId="0" xfId="9" applyNumberFormat="1" applyFont="1" applyFill="1" applyBorder="1" applyAlignment="1">
      <alignment vertical="top"/>
    </xf>
    <xf numFmtId="0" fontId="14" fillId="0" borderId="0" xfId="0" applyFont="1" applyFill="1" applyAlignment="1">
      <alignment vertical="top"/>
    </xf>
    <xf numFmtId="0" fontId="46" fillId="0" borderId="0" xfId="0" applyFont="1" applyFill="1" applyAlignment="1">
      <alignment vertical="top"/>
    </xf>
    <xf numFmtId="0" fontId="46" fillId="0" borderId="0" xfId="0" applyFont="1" applyFill="1" applyBorder="1" applyAlignment="1">
      <alignment vertical="top"/>
    </xf>
    <xf numFmtId="169" fontId="14" fillId="0" borderId="83" xfId="9" applyNumberFormat="1" applyFont="1" applyFill="1" applyBorder="1" applyAlignment="1">
      <alignment vertical="top"/>
    </xf>
    <xf numFmtId="0" fontId="46" fillId="0" borderId="83" xfId="0" applyFont="1" applyFill="1" applyBorder="1" applyAlignment="1">
      <alignment horizontal="center" vertical="top"/>
    </xf>
    <xf numFmtId="169" fontId="14" fillId="0" borderId="79" xfId="9" applyNumberFormat="1" applyFont="1" applyFill="1" applyBorder="1" applyAlignment="1">
      <alignment vertical="top"/>
    </xf>
    <xf numFmtId="169" fontId="46" fillId="0" borderId="0" xfId="9" applyNumberFormat="1" applyFont="1" applyFill="1" applyBorder="1" applyAlignment="1">
      <alignment horizontal="right" vertical="top"/>
    </xf>
    <xf numFmtId="169" fontId="14" fillId="0" borderId="0" xfId="0" applyNumberFormat="1" applyFont="1" applyFill="1" applyAlignment="1">
      <alignment vertical="top"/>
    </xf>
    <xf numFmtId="169" fontId="14" fillId="0" borderId="0" xfId="9" applyNumberFormat="1" applyFont="1" applyFill="1" applyAlignment="1">
      <alignment vertical="top"/>
    </xf>
    <xf numFmtId="169" fontId="46" fillId="0" borderId="0" xfId="0" applyNumberFormat="1" applyFont="1" applyFill="1" applyAlignment="1">
      <alignment vertical="top"/>
    </xf>
    <xf numFmtId="166" fontId="14" fillId="0" borderId="0" xfId="9" applyFont="1" applyFill="1" applyAlignment="1">
      <alignment vertical="top"/>
    </xf>
    <xf numFmtId="169" fontId="23" fillId="0" borderId="0" xfId="9" applyNumberFormat="1" applyFont="1" applyFill="1" applyAlignment="1">
      <alignment horizontal="center" vertical="center"/>
    </xf>
    <xf numFmtId="169" fontId="22" fillId="0" borderId="0" xfId="9" applyNumberFormat="1" applyFont="1" applyFill="1" applyAlignment="1">
      <alignment horizontal="center" vertical="center"/>
    </xf>
    <xf numFmtId="169" fontId="14" fillId="0" borderId="0" xfId="9" applyNumberFormat="1" applyFont="1" applyFill="1" applyBorder="1" applyAlignment="1">
      <alignment vertical="top"/>
    </xf>
    <xf numFmtId="3" fontId="14" fillId="0" borderId="0" xfId="0" applyNumberFormat="1" applyFont="1" applyFill="1" applyAlignment="1">
      <alignment vertical="top"/>
    </xf>
    <xf numFmtId="0" fontId="14" fillId="0" borderId="0" xfId="0" applyFont="1" applyFill="1" applyBorder="1" applyAlignment="1">
      <alignment vertical="top"/>
    </xf>
    <xf numFmtId="169" fontId="46" fillId="0" borderId="83" xfId="9" applyNumberFormat="1" applyFont="1" applyFill="1" applyBorder="1" applyAlignment="1">
      <alignment vertical="top"/>
    </xf>
    <xf numFmtId="169" fontId="46" fillId="0" borderId="0" xfId="9" applyNumberFormat="1" applyFont="1" applyFill="1" applyAlignment="1">
      <alignment vertical="top"/>
    </xf>
    <xf numFmtId="169" fontId="46" fillId="0" borderId="0" xfId="9" applyNumberFormat="1" applyFont="1" applyFill="1" applyBorder="1" applyAlignment="1">
      <alignment horizontal="center" vertical="top" wrapText="1"/>
    </xf>
    <xf numFmtId="43" fontId="14" fillId="0" borderId="0" xfId="0" applyNumberFormat="1" applyFont="1" applyFill="1" applyAlignment="1">
      <alignment vertical="top"/>
    </xf>
    <xf numFmtId="179" fontId="48" fillId="0" borderId="0" xfId="0" applyNumberFormat="1" applyFont="1" applyFill="1" applyAlignment="1">
      <alignment horizontal="left" vertical="top"/>
    </xf>
    <xf numFmtId="14" fontId="14" fillId="0" borderId="0" xfId="0" applyNumberFormat="1" applyFont="1" applyFill="1" applyAlignment="1">
      <alignment vertical="top"/>
    </xf>
    <xf numFmtId="0" fontId="67" fillId="0" borderId="1" xfId="0" applyFont="1" applyFill="1" applyBorder="1" applyAlignment="1">
      <alignment vertical="top"/>
    </xf>
    <xf numFmtId="0" fontId="14" fillId="0" borderId="4" xfId="0" applyFont="1" applyFill="1" applyBorder="1" applyAlignment="1">
      <alignment horizontal="right" vertical="top"/>
    </xf>
    <xf numFmtId="169" fontId="46" fillId="0" borderId="29" xfId="0" applyNumberFormat="1" applyFont="1" applyFill="1" applyBorder="1" applyAlignment="1">
      <alignment vertical="center"/>
    </xf>
    <xf numFmtId="14" fontId="14" fillId="0" borderId="0" xfId="0" applyNumberFormat="1" applyFont="1" applyFill="1" applyBorder="1" applyAlignment="1">
      <alignment vertical="top"/>
    </xf>
    <xf numFmtId="169" fontId="14" fillId="0" borderId="4" xfId="9" applyNumberFormat="1" applyFont="1" applyFill="1" applyBorder="1" applyAlignment="1">
      <alignment vertical="top"/>
    </xf>
    <xf numFmtId="169" fontId="46" fillId="0" borderId="0" xfId="0" applyNumberFormat="1" applyFont="1" applyFill="1" applyBorder="1" applyAlignment="1">
      <alignment vertical="top"/>
    </xf>
    <xf numFmtId="43" fontId="14" fillId="0" borderId="0" xfId="0" applyNumberFormat="1" applyFont="1" applyFill="1" applyBorder="1" applyAlignment="1">
      <alignment vertical="top"/>
    </xf>
    <xf numFmtId="0" fontId="14" fillId="0" borderId="4" xfId="0" applyFont="1" applyFill="1" applyBorder="1" applyAlignment="1">
      <alignment vertical="top"/>
    </xf>
    <xf numFmtId="0" fontId="46" fillId="0" borderId="33" xfId="0" applyFont="1" applyFill="1" applyBorder="1" applyAlignment="1">
      <alignment vertical="top"/>
    </xf>
    <xf numFmtId="0" fontId="67" fillId="0" borderId="4" xfId="0" applyFont="1" applyFill="1" applyBorder="1" applyAlignment="1">
      <alignment vertical="top"/>
    </xf>
    <xf numFmtId="0" fontId="14" fillId="0" borderId="4" xfId="0" applyFont="1" applyFill="1" applyBorder="1" applyAlignment="1">
      <alignment horizontal="left" vertical="top"/>
    </xf>
    <xf numFmtId="0" fontId="14" fillId="0" borderId="12" xfId="0" applyFont="1" applyFill="1" applyBorder="1" applyAlignment="1">
      <alignment horizontal="left" vertical="top"/>
    </xf>
    <xf numFmtId="169" fontId="14" fillId="0" borderId="4" xfId="0" applyNumberFormat="1" applyFont="1" applyFill="1" applyBorder="1" applyAlignment="1">
      <alignment vertical="top"/>
    </xf>
    <xf numFmtId="0" fontId="14" fillId="0" borderId="83" xfId="0" applyNumberFormat="1" applyFont="1" applyFill="1" applyBorder="1" applyAlignment="1">
      <alignment horizontal="left" vertical="top" wrapText="1"/>
    </xf>
    <xf numFmtId="0" fontId="14" fillId="0" borderId="0" xfId="0" applyNumberFormat="1" applyFont="1" applyFill="1" applyAlignment="1">
      <alignment vertical="top"/>
    </xf>
    <xf numFmtId="0" fontId="46" fillId="0" borderId="0" xfId="0" applyNumberFormat="1" applyFont="1" applyFill="1" applyAlignment="1">
      <alignment vertical="top"/>
    </xf>
    <xf numFmtId="0" fontId="46" fillId="0" borderId="93" xfId="0" applyNumberFormat="1" applyFont="1" applyFill="1" applyBorder="1" applyAlignment="1">
      <alignment horizontal="center" vertical="top" wrapText="1"/>
    </xf>
    <xf numFmtId="0" fontId="46" fillId="0" borderId="0" xfId="0" applyNumberFormat="1" applyFont="1" applyFill="1" applyAlignment="1">
      <alignment horizontal="center" vertical="top" wrapText="1"/>
    </xf>
    <xf numFmtId="0" fontId="46" fillId="0" borderId="83" xfId="0" applyNumberFormat="1" applyFont="1" applyFill="1" applyBorder="1" applyAlignment="1">
      <alignment horizontal="center" vertical="top" wrapText="1"/>
    </xf>
    <xf numFmtId="0" fontId="14" fillId="0" borderId="0" xfId="0" applyNumberFormat="1" applyFont="1" applyFill="1" applyAlignment="1">
      <alignment horizontal="center" vertical="top" wrapText="1"/>
    </xf>
    <xf numFmtId="0" fontId="46" fillId="0" borderId="0" xfId="0" applyNumberFormat="1" applyFont="1" applyFill="1" applyAlignment="1">
      <alignment horizontal="center" vertical="top"/>
    </xf>
    <xf numFmtId="0" fontId="46" fillId="0" borderId="79" xfId="0" applyNumberFormat="1" applyFont="1" applyFill="1" applyBorder="1" applyAlignment="1">
      <alignment horizontal="center" vertical="top" wrapText="1"/>
    </xf>
    <xf numFmtId="0" fontId="46" fillId="0" borderId="83" xfId="0" applyNumberFormat="1" applyFont="1" applyFill="1" applyBorder="1" applyAlignment="1">
      <alignment horizontal="left" vertical="top" wrapText="1"/>
    </xf>
    <xf numFmtId="0" fontId="14" fillId="0" borderId="83" xfId="0" applyNumberFormat="1" applyFont="1" applyFill="1" applyBorder="1" applyAlignment="1">
      <alignment horizontal="left" vertical="top" wrapText="1" indent="3"/>
    </xf>
    <xf numFmtId="0" fontId="66" fillId="0" borderId="0" xfId="0" applyNumberFormat="1" applyFont="1" applyFill="1" applyAlignment="1">
      <alignment vertical="top"/>
    </xf>
    <xf numFmtId="0" fontId="66" fillId="0" borderId="83" xfId="0" applyNumberFormat="1" applyFont="1" applyFill="1" applyBorder="1" applyAlignment="1">
      <alignment horizontal="left" vertical="top" wrapText="1" indent="3"/>
    </xf>
    <xf numFmtId="166" fontId="66" fillId="0" borderId="0" xfId="9" applyFont="1" applyFill="1" applyAlignment="1">
      <alignment vertical="top"/>
    </xf>
    <xf numFmtId="169" fontId="66" fillId="0" borderId="0" xfId="0" applyNumberFormat="1" applyFont="1" applyFill="1" applyAlignment="1">
      <alignment vertical="top"/>
    </xf>
    <xf numFmtId="0" fontId="66" fillId="0" borderId="83" xfId="0" applyNumberFormat="1" applyFont="1" applyFill="1" applyBorder="1" applyAlignment="1">
      <alignment horizontal="left" vertical="top" wrapText="1"/>
    </xf>
    <xf numFmtId="0" fontId="68" fillId="0" borderId="83" xfId="0" applyNumberFormat="1" applyFont="1" applyFill="1" applyBorder="1" applyAlignment="1">
      <alignment horizontal="center" vertical="top" wrapText="1"/>
    </xf>
    <xf numFmtId="0" fontId="68" fillId="0" borderId="0" xfId="0" applyNumberFormat="1" applyFont="1" applyFill="1" applyAlignment="1">
      <alignment vertical="top"/>
    </xf>
    <xf numFmtId="169" fontId="68" fillId="0" borderId="0" xfId="0" applyNumberFormat="1" applyFont="1" applyFill="1" applyAlignment="1">
      <alignment vertical="top"/>
    </xf>
    <xf numFmtId="0" fontId="46" fillId="0" borderId="0" xfId="0" applyNumberFormat="1" applyFont="1" applyFill="1" applyBorder="1" applyAlignment="1">
      <alignment vertical="top"/>
    </xf>
    <xf numFmtId="37" fontId="14" fillId="0" borderId="0" xfId="0" applyNumberFormat="1" applyFont="1" applyFill="1" applyAlignment="1">
      <alignment vertical="top"/>
    </xf>
    <xf numFmtId="0" fontId="14" fillId="0" borderId="79" xfId="0" applyNumberFormat="1" applyFont="1" applyFill="1" applyBorder="1" applyAlignment="1">
      <alignment horizontal="left" vertical="top" wrapText="1"/>
    </xf>
    <xf numFmtId="0" fontId="14" fillId="0" borderId="0" xfId="0" applyNumberFormat="1" applyFont="1" applyFill="1" applyAlignment="1">
      <alignment horizontal="left" vertical="top" wrapText="1"/>
    </xf>
    <xf numFmtId="0" fontId="71" fillId="0" borderId="0" xfId="0" applyNumberFormat="1" applyFont="1" applyFill="1" applyAlignment="1">
      <alignment horizontal="left" vertical="top" wrapText="1"/>
    </xf>
    <xf numFmtId="0" fontId="47" fillId="0" borderId="0" xfId="0" applyNumberFormat="1" applyFont="1" applyFill="1" applyAlignment="1">
      <alignment horizontal="left" vertical="top" wrapText="1"/>
    </xf>
    <xf numFmtId="169" fontId="71" fillId="0" borderId="0" xfId="9" applyNumberFormat="1" applyFont="1" applyFill="1" applyAlignment="1">
      <alignment vertical="top"/>
    </xf>
    <xf numFmtId="169" fontId="14" fillId="0" borderId="84" xfId="9" applyNumberFormat="1" applyFont="1" applyFill="1" applyBorder="1" applyAlignment="1">
      <alignment vertical="top"/>
    </xf>
    <xf numFmtId="169" fontId="14" fillId="0" borderId="86" xfId="9" applyNumberFormat="1" applyFont="1" applyFill="1" applyBorder="1" applyAlignment="1">
      <alignment vertical="top"/>
    </xf>
    <xf numFmtId="169" fontId="47" fillId="0" borderId="0" xfId="9" applyNumberFormat="1" applyFont="1" applyFill="1" applyAlignment="1">
      <alignment vertical="top"/>
    </xf>
    <xf numFmtId="0" fontId="16" fillId="0" borderId="0" xfId="0" applyFont="1" applyFill="1" applyBorder="1" applyAlignment="1">
      <alignment horizontal="justify" vertical="top" wrapText="1"/>
    </xf>
    <xf numFmtId="169" fontId="22" fillId="0" borderId="26" xfId="9" applyNumberFormat="1" applyFont="1" applyFill="1" applyBorder="1" applyAlignment="1">
      <alignment vertical="center"/>
    </xf>
    <xf numFmtId="0" fontId="16" fillId="0" borderId="0" xfId="0" applyFont="1" applyFill="1" applyBorder="1" applyAlignment="1">
      <alignment vertical="top"/>
    </xf>
    <xf numFmtId="169" fontId="16" fillId="0" borderId="48" xfId="9" applyNumberFormat="1" applyFont="1" applyFill="1" applyBorder="1" applyAlignment="1">
      <alignment vertical="top"/>
    </xf>
    <xf numFmtId="169" fontId="16" fillId="0" borderId="45" xfId="9" applyNumberFormat="1" applyFont="1" applyFill="1" applyBorder="1" applyAlignment="1">
      <alignment vertical="top"/>
    </xf>
    <xf numFmtId="169" fontId="17" fillId="0" borderId="45" xfId="9" applyNumberFormat="1" applyFont="1" applyFill="1" applyBorder="1" applyAlignment="1">
      <alignment vertical="top" wrapText="1"/>
    </xf>
    <xf numFmtId="169" fontId="16" fillId="0" borderId="65" xfId="9" applyNumberFormat="1" applyFont="1" applyFill="1" applyBorder="1" applyAlignment="1">
      <alignment vertical="top" wrapText="1"/>
    </xf>
    <xf numFmtId="169" fontId="16" fillId="0" borderId="108" xfId="9" applyNumberFormat="1" applyFont="1" applyFill="1" applyBorder="1" applyAlignment="1">
      <alignment horizontal="center" vertical="top"/>
    </xf>
    <xf numFmtId="169" fontId="16" fillId="0" borderId="104" xfId="6" applyNumberFormat="1" applyFont="1" applyFill="1" applyBorder="1" applyAlignment="1">
      <alignment vertical="top"/>
    </xf>
    <xf numFmtId="0" fontId="20" fillId="2" borderId="83" xfId="0" applyFont="1" applyFill="1" applyBorder="1" applyAlignment="1">
      <alignment horizontal="left" indent="5"/>
    </xf>
    <xf numFmtId="169" fontId="16" fillId="2" borderId="0" xfId="6" applyNumberFormat="1" applyFont="1" applyFill="1" applyAlignment="1">
      <alignment vertical="top"/>
    </xf>
    <xf numFmtId="0" fontId="20" fillId="0" borderId="83" xfId="0" applyFont="1" applyFill="1" applyBorder="1" applyAlignment="1">
      <alignment horizontal="left" vertical="top" indent="3"/>
    </xf>
    <xf numFmtId="169" fontId="19" fillId="0" borderId="45" xfId="9" applyNumberFormat="1" applyFont="1" applyFill="1" applyBorder="1"/>
    <xf numFmtId="169" fontId="35" fillId="0" borderId="108" xfId="9" applyNumberFormat="1" applyFont="1" applyFill="1" applyBorder="1" applyAlignment="1">
      <alignment horizontal="left" vertical="top" wrapText="1"/>
    </xf>
    <xf numFmtId="0" fontId="34" fillId="0" borderId="83" xfId="9" applyNumberFormat="1" applyFont="1" applyFill="1" applyBorder="1" applyAlignment="1">
      <alignment horizontal="left" vertical="top" wrapText="1"/>
    </xf>
    <xf numFmtId="169" fontId="35" fillId="0" borderId="83" xfId="9" applyNumberFormat="1" applyFont="1" applyFill="1" applyBorder="1" applyAlignment="1">
      <alignment horizontal="left" vertical="top" wrapText="1"/>
    </xf>
    <xf numFmtId="169" fontId="35" fillId="0" borderId="83" xfId="9" applyNumberFormat="1" applyFont="1" applyFill="1" applyBorder="1" applyAlignment="1">
      <alignment vertical="top" wrapText="1"/>
    </xf>
    <xf numFmtId="0" fontId="17" fillId="0" borderId="83" xfId="9" applyNumberFormat="1" applyFont="1" applyFill="1" applyBorder="1" applyAlignment="1">
      <alignment horizontal="left" vertical="top" wrapText="1"/>
    </xf>
    <xf numFmtId="169" fontId="35" fillId="0" borderId="79" xfId="9" applyNumberFormat="1" applyFont="1" applyFill="1" applyBorder="1" applyAlignment="1">
      <alignment horizontal="left" vertical="top" wrapText="1"/>
    </xf>
    <xf numFmtId="165" fontId="16" fillId="0" borderId="83" xfId="9" applyNumberFormat="1" applyFont="1" applyFill="1" applyBorder="1" applyAlignment="1">
      <alignment horizontal="right" vertical="center"/>
    </xf>
    <xf numFmtId="0" fontId="22" fillId="0" borderId="0" xfId="19" applyFont="1" applyFill="1" applyBorder="1" applyAlignment="1">
      <alignment horizontal="left"/>
    </xf>
    <xf numFmtId="0" fontId="20" fillId="0" borderId="0" xfId="0" applyFont="1" applyFill="1" applyBorder="1" applyAlignment="1">
      <alignment vertical="top"/>
    </xf>
    <xf numFmtId="166" fontId="20" fillId="0" borderId="0" xfId="9" applyFont="1" applyFill="1" applyBorder="1" applyAlignment="1">
      <alignment vertical="top"/>
    </xf>
    <xf numFmtId="166" fontId="20" fillId="0" borderId="0" xfId="9" applyFont="1" applyFill="1" applyAlignment="1">
      <alignment vertical="top"/>
    </xf>
    <xf numFmtId="0" fontId="19" fillId="0" borderId="0" xfId="0" applyFont="1" applyFill="1" applyBorder="1" applyAlignment="1">
      <alignment horizontal="left" vertical="top"/>
    </xf>
    <xf numFmtId="0" fontId="20" fillId="0" borderId="0" xfId="0" applyFont="1" applyFill="1" applyAlignment="1">
      <alignment vertical="top"/>
    </xf>
    <xf numFmtId="166" fontId="20" fillId="0" borderId="0" xfId="9" applyFont="1" applyFill="1" applyBorder="1" applyAlignment="1">
      <alignment vertical="top" wrapText="1"/>
    </xf>
    <xf numFmtId="0" fontId="19" fillId="0" borderId="0" xfId="0" applyFont="1" applyFill="1" applyBorder="1" applyAlignment="1">
      <alignment vertical="top"/>
    </xf>
    <xf numFmtId="166" fontId="20" fillId="0" borderId="0" xfId="9" applyFont="1" applyFill="1" applyBorder="1" applyAlignment="1">
      <alignment horizontal="justify" vertical="top" wrapText="1"/>
    </xf>
    <xf numFmtId="166" fontId="19" fillId="0" borderId="0" xfId="9" applyFont="1" applyFill="1" applyBorder="1" applyAlignment="1">
      <alignment horizontal="right" vertical="top"/>
    </xf>
    <xf numFmtId="0" fontId="19" fillId="0" borderId="0" xfId="0" applyFont="1" applyFill="1" applyAlignment="1">
      <alignment vertical="top"/>
    </xf>
    <xf numFmtId="0" fontId="19" fillId="0" borderId="0" xfId="0" applyFont="1" applyFill="1" applyBorder="1" applyAlignment="1">
      <alignment vertical="top" wrapText="1"/>
    </xf>
    <xf numFmtId="176" fontId="25" fillId="0" borderId="0" xfId="19" applyNumberFormat="1" applyFont="1" applyFill="1" applyBorder="1" applyAlignment="1"/>
    <xf numFmtId="176" fontId="23" fillId="0" borderId="0" xfId="19" applyNumberFormat="1" applyFont="1" applyFill="1" applyBorder="1" applyAlignment="1">
      <alignment horizontal="left" vertical="top"/>
    </xf>
    <xf numFmtId="166" fontId="20" fillId="2" borderId="45" xfId="9" applyFont="1" applyFill="1" applyBorder="1"/>
    <xf numFmtId="166" fontId="17" fillId="0" borderId="45" xfId="9" applyFont="1" applyFill="1" applyBorder="1" applyAlignment="1">
      <alignment vertical="top" wrapText="1"/>
    </xf>
    <xf numFmtId="49" fontId="16" fillId="0" borderId="0" xfId="6" applyNumberFormat="1" applyFont="1" applyFill="1" applyAlignment="1" applyProtection="1">
      <alignment horizontal="left"/>
    </xf>
    <xf numFmtId="0" fontId="23" fillId="0" borderId="0" xfId="0" applyFont="1"/>
    <xf numFmtId="0" fontId="19" fillId="0" borderId="80" xfId="0" applyFont="1" applyBorder="1" applyAlignment="1">
      <alignment horizontal="center" vertical="center" wrapText="1"/>
    </xf>
    <xf numFmtId="0" fontId="20" fillId="0" borderId="80" xfId="0" applyFont="1" applyBorder="1" applyAlignment="1">
      <alignment vertical="center" wrapText="1"/>
    </xf>
    <xf numFmtId="0" fontId="19" fillId="0" borderId="80" xfId="0" applyFont="1" applyBorder="1" applyAlignment="1">
      <alignment vertical="center" wrapText="1"/>
    </xf>
    <xf numFmtId="3" fontId="20" fillId="0" borderId="0" xfId="0" applyNumberFormat="1" applyFont="1"/>
    <xf numFmtId="0" fontId="73" fillId="0" borderId="0" xfId="0" applyFont="1" applyFill="1" applyBorder="1" applyAlignment="1">
      <alignment vertical="center"/>
    </xf>
    <xf numFmtId="0" fontId="17" fillId="0" borderId="84" xfId="10" applyFont="1" applyFill="1" applyBorder="1" applyAlignment="1">
      <alignment horizontal="left" vertical="top" indent="1"/>
    </xf>
    <xf numFmtId="0" fontId="17" fillId="0" borderId="79" xfId="10" applyFont="1" applyFill="1" applyBorder="1" applyAlignment="1">
      <alignment vertical="top"/>
    </xf>
    <xf numFmtId="0" fontId="17" fillId="0" borderId="0" xfId="6" applyFont="1" applyFill="1" applyAlignment="1">
      <alignment vertical="center"/>
    </xf>
    <xf numFmtId="0" fontId="20" fillId="0" borderId="0" xfId="0" applyFont="1" applyFill="1" applyAlignment="1">
      <alignment vertical="center"/>
    </xf>
    <xf numFmtId="0" fontId="16" fillId="0" borderId="0" xfId="6" applyFont="1" applyFill="1" applyAlignment="1">
      <alignment vertical="center"/>
    </xf>
    <xf numFmtId="169" fontId="17" fillId="0" borderId="45" xfId="6" applyNumberFormat="1" applyFont="1" applyFill="1" applyBorder="1" applyAlignment="1">
      <alignment vertical="center"/>
    </xf>
    <xf numFmtId="169" fontId="16" fillId="0" borderId="65" xfId="6" applyNumberFormat="1" applyFont="1" applyFill="1" applyBorder="1" applyAlignment="1">
      <alignment vertical="center"/>
    </xf>
    <xf numFmtId="49" fontId="17" fillId="0" borderId="0" xfId="6" applyNumberFormat="1" applyFont="1" applyFill="1" applyAlignment="1">
      <alignment horizontal="left" vertical="center"/>
    </xf>
    <xf numFmtId="169" fontId="16" fillId="0" borderId="7" xfId="1" applyNumberFormat="1" applyFont="1" applyFill="1" applyBorder="1" applyAlignment="1">
      <alignment vertical="center"/>
    </xf>
    <xf numFmtId="0" fontId="16" fillId="0" borderId="7" xfId="11" applyFont="1" applyFill="1" applyBorder="1" applyAlignment="1">
      <alignment horizontal="left" vertical="center"/>
    </xf>
    <xf numFmtId="0" fontId="16" fillId="0" borderId="0" xfId="6" applyFont="1" applyFill="1" applyBorder="1" applyAlignment="1">
      <alignment vertical="center"/>
    </xf>
    <xf numFmtId="0" fontId="19" fillId="0" borderId="0" xfId="0" applyFont="1" applyFill="1" applyAlignment="1">
      <alignment vertical="center"/>
    </xf>
    <xf numFmtId="166" fontId="16" fillId="0" borderId="7" xfId="1" applyFont="1" applyFill="1" applyBorder="1" applyAlignment="1">
      <alignment vertical="center"/>
    </xf>
    <xf numFmtId="169" fontId="16" fillId="0" borderId="7" xfId="11" applyNumberFormat="1" applyFont="1" applyFill="1" applyBorder="1" applyAlignment="1">
      <alignment vertical="center"/>
    </xf>
    <xf numFmtId="0" fontId="20" fillId="0" borderId="83" xfId="0" applyFont="1" applyFill="1" applyBorder="1" applyAlignment="1">
      <alignment horizontal="center" vertical="top" wrapText="1"/>
    </xf>
    <xf numFmtId="169" fontId="16" fillId="2" borderId="108" xfId="9" applyNumberFormat="1" applyFont="1" applyFill="1" applyBorder="1" applyAlignment="1">
      <alignment horizontal="left" vertical="top"/>
    </xf>
    <xf numFmtId="169" fontId="17" fillId="2" borderId="107" xfId="9" applyNumberFormat="1" applyFont="1" applyFill="1" applyBorder="1" applyAlignment="1">
      <alignment vertical="top"/>
    </xf>
    <xf numFmtId="169" fontId="14" fillId="0" borderId="88" xfId="9" applyNumberFormat="1" applyFont="1" applyFill="1" applyBorder="1" applyAlignment="1">
      <alignment vertical="top"/>
    </xf>
    <xf numFmtId="169" fontId="46" fillId="0" borderId="39" xfId="9" applyNumberFormat="1" applyFont="1" applyFill="1" applyBorder="1" applyAlignment="1">
      <alignment vertical="top"/>
    </xf>
    <xf numFmtId="169" fontId="14" fillId="0" borderId="89" xfId="9" applyNumberFormat="1" applyFont="1" applyFill="1" applyBorder="1" applyAlignment="1">
      <alignment vertical="top"/>
    </xf>
    <xf numFmtId="169" fontId="14" fillId="0" borderId="85" xfId="9" applyNumberFormat="1" applyFont="1" applyFill="1" applyBorder="1" applyAlignment="1">
      <alignment vertical="top"/>
    </xf>
    <xf numFmtId="169" fontId="14" fillId="0" borderId="2" xfId="9" applyNumberFormat="1" applyFont="1" applyFill="1" applyBorder="1" applyAlignment="1">
      <alignment vertical="top"/>
    </xf>
    <xf numFmtId="169" fontId="14" fillId="0" borderId="3" xfId="9" applyNumberFormat="1" applyFont="1" applyFill="1" applyBorder="1" applyAlignment="1">
      <alignment vertical="top"/>
    </xf>
    <xf numFmtId="169" fontId="14" fillId="0" borderId="5" xfId="9" applyNumberFormat="1" applyFont="1" applyFill="1" applyBorder="1" applyAlignment="1">
      <alignment vertical="top"/>
    </xf>
    <xf numFmtId="169" fontId="46" fillId="0" borderId="10" xfId="9" applyNumberFormat="1" applyFont="1" applyFill="1" applyBorder="1" applyAlignment="1">
      <alignment horizontal="center" vertical="center"/>
    </xf>
    <xf numFmtId="169" fontId="46" fillId="0" borderId="11" xfId="9" applyNumberFormat="1" applyFont="1" applyFill="1" applyBorder="1" applyAlignment="1">
      <alignment horizontal="center" vertical="top" wrapText="1"/>
    </xf>
    <xf numFmtId="169" fontId="14" fillId="9" borderId="0" xfId="9" applyNumberFormat="1" applyFont="1" applyFill="1" applyBorder="1" applyAlignment="1">
      <alignment vertical="top"/>
    </xf>
    <xf numFmtId="169" fontId="14" fillId="0" borderId="26" xfId="9" applyNumberFormat="1" applyFont="1" applyFill="1" applyBorder="1" applyAlignment="1">
      <alignment vertical="top"/>
    </xf>
    <xf numFmtId="169" fontId="14" fillId="0" borderId="31" xfId="9" applyNumberFormat="1" applyFont="1" applyFill="1" applyBorder="1" applyAlignment="1">
      <alignment vertical="top"/>
    </xf>
    <xf numFmtId="169" fontId="14" fillId="0" borderId="13" xfId="9" applyNumberFormat="1" applyFont="1" applyFill="1" applyBorder="1" applyAlignment="1">
      <alignment vertical="top"/>
    </xf>
    <xf numFmtId="169" fontId="14" fillId="0" borderId="5" xfId="9" applyNumberFormat="1" applyFont="1" applyFill="1" applyBorder="1" applyAlignment="1">
      <alignment horizontal="center" vertical="top" wrapText="1"/>
    </xf>
    <xf numFmtId="169" fontId="46" fillId="0" borderId="0" xfId="9" applyNumberFormat="1" applyFont="1" applyFill="1" applyBorder="1" applyAlignment="1">
      <alignment horizontal="center" vertical="top"/>
    </xf>
    <xf numFmtId="169" fontId="46" fillId="0" borderId="83" xfId="9" applyNumberFormat="1" applyFont="1" applyFill="1" applyBorder="1" applyAlignment="1">
      <alignment horizontal="center" vertical="top" wrapText="1"/>
    </xf>
    <xf numFmtId="169" fontId="46" fillId="0" borderId="83" xfId="9" quotePrefix="1" applyNumberFormat="1" applyFont="1" applyFill="1" applyBorder="1" applyAlignment="1">
      <alignment horizontal="center" vertical="top" wrapText="1"/>
    </xf>
    <xf numFmtId="169" fontId="46" fillId="0" borderId="83" xfId="9" quotePrefix="1" applyNumberFormat="1" applyFont="1" applyFill="1" applyBorder="1" applyAlignment="1">
      <alignment horizontal="center" vertical="top"/>
    </xf>
    <xf numFmtId="169" fontId="46" fillId="0" borderId="79" xfId="9" quotePrefix="1" applyNumberFormat="1" applyFont="1" applyFill="1" applyBorder="1" applyAlignment="1">
      <alignment horizontal="center" vertical="top"/>
    </xf>
    <xf numFmtId="169" fontId="46" fillId="0" borderId="79" xfId="9" applyNumberFormat="1" applyFont="1" applyFill="1" applyBorder="1" applyAlignment="1">
      <alignment horizontal="center" vertical="top"/>
    </xf>
    <xf numFmtId="169" fontId="47" fillId="0" borderId="83" xfId="9" applyNumberFormat="1" applyFont="1" applyFill="1" applyBorder="1" applyAlignment="1" applyProtection="1">
      <alignment vertical="top"/>
    </xf>
    <xf numFmtId="169" fontId="70" fillId="0" borderId="83" xfId="9" applyNumberFormat="1" applyFont="1" applyFill="1" applyBorder="1" applyAlignment="1" applyProtection="1">
      <alignment vertical="top"/>
    </xf>
    <xf numFmtId="169" fontId="66" fillId="0" borderId="83" xfId="9" applyNumberFormat="1" applyFont="1" applyFill="1" applyBorder="1" applyAlignment="1">
      <alignment vertical="top"/>
    </xf>
    <xf numFmtId="169" fontId="68" fillId="0" borderId="46" xfId="9" applyNumberFormat="1" applyFont="1" applyFill="1" applyBorder="1" applyAlignment="1">
      <alignment vertical="top"/>
    </xf>
    <xf numFmtId="169" fontId="48" fillId="0" borderId="39" xfId="9" applyNumberFormat="1" applyFont="1" applyFill="1" applyBorder="1" applyAlignment="1" applyProtection="1">
      <alignment vertical="top"/>
    </xf>
    <xf numFmtId="169" fontId="46" fillId="0" borderId="89" xfId="9" applyNumberFormat="1" applyFont="1" applyFill="1" applyBorder="1" applyAlignment="1">
      <alignment vertical="top"/>
    </xf>
    <xf numFmtId="169" fontId="48" fillId="0" borderId="89" xfId="9" applyNumberFormat="1" applyFont="1" applyFill="1" applyBorder="1" applyAlignment="1" applyProtection="1">
      <alignment vertical="top"/>
    </xf>
    <xf numFmtId="169" fontId="14" fillId="0" borderId="106" xfId="9" applyNumberFormat="1" applyFont="1" applyFill="1" applyBorder="1" applyAlignment="1">
      <alignment vertical="top"/>
    </xf>
    <xf numFmtId="169" fontId="45" fillId="0" borderId="89" xfId="9" applyNumberFormat="1" applyFont="1" applyFill="1" applyBorder="1" applyAlignment="1" applyProtection="1">
      <alignment vertical="top"/>
    </xf>
    <xf numFmtId="169" fontId="68" fillId="0" borderId="89" xfId="9" applyNumberFormat="1" applyFont="1" applyFill="1" applyBorder="1" applyAlignment="1">
      <alignment vertical="top"/>
    </xf>
    <xf numFmtId="169" fontId="66" fillId="0" borderId="84" xfId="9" applyNumberFormat="1" applyFont="1" applyFill="1" applyBorder="1" applyAlignment="1">
      <alignment vertical="top"/>
    </xf>
    <xf numFmtId="169" fontId="66" fillId="0" borderId="0" xfId="9" applyNumberFormat="1" applyFont="1" applyFill="1" applyBorder="1" applyAlignment="1">
      <alignment vertical="top"/>
    </xf>
    <xf numFmtId="169" fontId="14" fillId="0" borderId="87" xfId="9" applyNumberFormat="1" applyFont="1" applyFill="1" applyBorder="1" applyAlignment="1">
      <alignment vertical="top"/>
    </xf>
    <xf numFmtId="169" fontId="47" fillId="0" borderId="0" xfId="9" applyNumberFormat="1" applyFont="1" applyFill="1" applyAlignment="1">
      <alignment horizontal="left" vertical="top" wrapText="1"/>
    </xf>
    <xf numFmtId="169" fontId="48" fillId="0" borderId="85" xfId="9" applyNumberFormat="1" applyFont="1" applyFill="1" applyBorder="1" applyAlignment="1">
      <alignment horizontal="left" vertical="top" wrapText="1"/>
    </xf>
    <xf numFmtId="169" fontId="48" fillId="0" borderId="85" xfId="9" applyNumberFormat="1" applyFont="1" applyFill="1" applyBorder="1" applyAlignment="1">
      <alignment horizontal="center" vertical="top" wrapText="1"/>
    </xf>
    <xf numFmtId="169" fontId="46" fillId="0" borderId="0" xfId="9" applyNumberFormat="1" applyFont="1" applyFill="1" applyAlignment="1">
      <alignment horizontal="right" vertical="top" wrapText="1"/>
    </xf>
    <xf numFmtId="169" fontId="66" fillId="0" borderId="86" xfId="9" applyNumberFormat="1" applyFont="1" applyFill="1" applyBorder="1" applyAlignment="1">
      <alignment vertical="top"/>
    </xf>
    <xf numFmtId="169" fontId="71" fillId="0" borderId="0" xfId="9" applyNumberFormat="1" applyFont="1" applyFill="1" applyAlignment="1">
      <alignment horizontal="left" vertical="top" wrapText="1"/>
    </xf>
    <xf numFmtId="0" fontId="16" fillId="0" borderId="1" xfId="11" applyFont="1" applyFill="1" applyBorder="1" applyAlignment="1">
      <alignment horizontal="center"/>
    </xf>
    <xf numFmtId="0" fontId="17" fillId="0" borderId="4" xfId="11" applyFont="1" applyFill="1" applyBorder="1"/>
    <xf numFmtId="0" fontId="17" fillId="0" borderId="1" xfId="11" applyFont="1" applyFill="1" applyBorder="1"/>
    <xf numFmtId="0" fontId="17" fillId="0" borderId="20" xfId="11" applyFont="1" applyFill="1" applyBorder="1"/>
    <xf numFmtId="169" fontId="17" fillId="0" borderId="20" xfId="9" applyNumberFormat="1" applyFont="1" applyFill="1" applyBorder="1"/>
    <xf numFmtId="0" fontId="16" fillId="0" borderId="4" xfId="11" applyNumberFormat="1" applyFont="1" applyFill="1" applyBorder="1"/>
    <xf numFmtId="0" fontId="17" fillId="0" borderId="19" xfId="11" applyFont="1" applyFill="1" applyBorder="1"/>
    <xf numFmtId="169" fontId="17" fillId="0" borderId="19" xfId="9" applyNumberFormat="1" applyFont="1" applyFill="1" applyBorder="1"/>
    <xf numFmtId="0" fontId="16" fillId="0" borderId="4" xfId="11" applyFont="1" applyFill="1" applyBorder="1" applyAlignment="1">
      <alignment horizontal="left" indent="1"/>
    </xf>
    <xf numFmtId="169" fontId="16" fillId="0" borderId="4" xfId="12" applyNumberFormat="1" applyFont="1" applyFill="1" applyBorder="1" applyAlignment="1">
      <alignment horizontal="center"/>
    </xf>
    <xf numFmtId="0" fontId="74" fillId="0" borderId="4" xfId="11" applyFont="1" applyFill="1" applyBorder="1" applyAlignment="1">
      <alignment horizontal="left" indent="1"/>
    </xf>
    <xf numFmtId="169" fontId="16" fillId="0" borderId="19" xfId="12" applyNumberFormat="1" applyFont="1" applyFill="1" applyBorder="1" applyAlignment="1">
      <alignment horizontal="center"/>
    </xf>
    <xf numFmtId="169" fontId="16" fillId="0" borderId="19" xfId="9" applyNumberFormat="1" applyFont="1" applyFill="1" applyBorder="1" applyAlignment="1">
      <alignment horizontal="center"/>
    </xf>
    <xf numFmtId="0" fontId="17" fillId="0" borderId="4" xfId="11" applyFont="1" applyFill="1" applyBorder="1" applyAlignment="1">
      <alignment horizontal="left" indent="2"/>
    </xf>
    <xf numFmtId="169" fontId="17" fillId="0" borderId="4" xfId="12" applyNumberFormat="1" applyFont="1" applyFill="1" applyBorder="1" applyAlignment="1">
      <alignment horizontal="center"/>
    </xf>
    <xf numFmtId="169" fontId="17" fillId="0" borderId="19" xfId="12" applyNumberFormat="1" applyFont="1" applyFill="1" applyBorder="1" applyAlignment="1">
      <alignment horizontal="center"/>
    </xf>
    <xf numFmtId="169" fontId="17" fillId="0" borderId="19" xfId="9" applyNumberFormat="1" applyFont="1" applyFill="1" applyBorder="1" applyAlignment="1">
      <alignment horizontal="center"/>
    </xf>
    <xf numFmtId="169" fontId="17" fillId="0" borderId="19" xfId="12" applyNumberFormat="1" applyFont="1" applyFill="1" applyBorder="1" applyAlignment="1">
      <alignment horizontal="right"/>
    </xf>
    <xf numFmtId="169" fontId="17" fillId="0" borderId="19" xfId="9" applyNumberFormat="1" applyFont="1" applyFill="1" applyBorder="1" applyAlignment="1">
      <alignment horizontal="right"/>
    </xf>
    <xf numFmtId="0" fontId="17" fillId="0" borderId="4" xfId="11" applyFont="1" applyFill="1" applyBorder="1" applyAlignment="1">
      <alignment horizontal="left" indent="1"/>
    </xf>
    <xf numFmtId="169" fontId="16" fillId="0" borderId="23" xfId="12" applyNumberFormat="1" applyFont="1" applyFill="1" applyBorder="1" applyAlignment="1">
      <alignment horizontal="center"/>
    </xf>
    <xf numFmtId="0" fontId="28" fillId="0" borderId="4" xfId="11" applyFont="1" applyFill="1" applyBorder="1" applyAlignment="1">
      <alignment horizontal="left" indent="1"/>
    </xf>
    <xf numFmtId="0" fontId="27" fillId="0" borderId="4" xfId="11" applyFont="1" applyFill="1" applyBorder="1" applyAlignment="1">
      <alignment horizontal="left" indent="1"/>
    </xf>
    <xf numFmtId="0" fontId="16" fillId="0" borderId="12" xfId="11" applyFont="1" applyFill="1" applyBorder="1"/>
    <xf numFmtId="169" fontId="16" fillId="0" borderId="18" xfId="12" applyNumberFormat="1" applyFont="1" applyFill="1" applyBorder="1" applyAlignment="1">
      <alignment horizontal="center"/>
    </xf>
    <xf numFmtId="169" fontId="16" fillId="0" borderId="57" xfId="12" applyNumberFormat="1" applyFont="1" applyFill="1" applyBorder="1" applyAlignment="1">
      <alignment horizontal="center"/>
    </xf>
    <xf numFmtId="0" fontId="28" fillId="0" borderId="4" xfId="11" applyFont="1" applyFill="1" applyBorder="1"/>
    <xf numFmtId="169" fontId="16" fillId="0" borderId="20" xfId="9" applyNumberFormat="1" applyFont="1" applyFill="1" applyBorder="1" applyAlignment="1">
      <alignment horizontal="center"/>
    </xf>
    <xf numFmtId="0" fontId="17" fillId="0" borderId="4" xfId="11" applyFont="1" applyFill="1" applyBorder="1" applyAlignment="1">
      <alignment horizontal="left" wrapText="1" indent="1"/>
    </xf>
    <xf numFmtId="169" fontId="17" fillId="0" borderId="4" xfId="12" applyNumberFormat="1" applyFont="1" applyFill="1" applyBorder="1" applyAlignment="1">
      <alignment horizontal="center" vertical="center"/>
    </xf>
    <xf numFmtId="169" fontId="17" fillId="0" borderId="19" xfId="12" applyNumberFormat="1" applyFont="1" applyFill="1" applyBorder="1" applyAlignment="1">
      <alignment horizontal="center" vertical="center"/>
    </xf>
    <xf numFmtId="169" fontId="17" fillId="0" borderId="19" xfId="9" applyNumberFormat="1" applyFont="1" applyFill="1" applyBorder="1" applyAlignment="1">
      <alignment horizontal="center" vertical="center"/>
    </xf>
    <xf numFmtId="0" fontId="17" fillId="0" borderId="4" xfId="10" applyFont="1" applyFill="1" applyBorder="1" applyAlignment="1">
      <alignment horizontal="left" indent="1"/>
    </xf>
    <xf numFmtId="169" fontId="42" fillId="0" borderId="19" xfId="12" applyNumberFormat="1" applyFont="1" applyFill="1" applyBorder="1" applyAlignment="1">
      <alignment horizontal="center"/>
    </xf>
    <xf numFmtId="169" fontId="42" fillId="0" borderId="19" xfId="9" applyNumberFormat="1" applyFont="1" applyFill="1" applyBorder="1" applyAlignment="1">
      <alignment horizontal="center"/>
    </xf>
    <xf numFmtId="0" fontId="16" fillId="0" borderId="32" xfId="11" applyFont="1" applyFill="1" applyBorder="1"/>
    <xf numFmtId="169" fontId="16" fillId="0" borderId="24" xfId="12" applyNumberFormat="1" applyFont="1" applyFill="1" applyBorder="1" applyAlignment="1">
      <alignment horizontal="center"/>
    </xf>
    <xf numFmtId="169" fontId="16" fillId="0" borderId="24" xfId="9" applyNumberFormat="1" applyFont="1" applyFill="1" applyBorder="1" applyAlignment="1">
      <alignment horizontal="center"/>
    </xf>
    <xf numFmtId="169" fontId="17" fillId="0" borderId="23" xfId="12" applyNumberFormat="1" applyFont="1" applyFill="1" applyBorder="1" applyAlignment="1">
      <alignment horizontal="center"/>
    </xf>
    <xf numFmtId="0" fontId="16" fillId="0" borderId="4" xfId="11" applyFont="1" applyFill="1" applyBorder="1"/>
    <xf numFmtId="0" fontId="16" fillId="0" borderId="4" xfId="11" applyFont="1" applyFill="1" applyBorder="1" applyAlignment="1">
      <alignment horizontal="left" vertical="top"/>
    </xf>
    <xf numFmtId="169" fontId="16" fillId="0" borderId="4" xfId="12" applyNumberFormat="1" applyFont="1" applyFill="1" applyBorder="1" applyAlignment="1">
      <alignment horizontal="center" vertical="top"/>
    </xf>
    <xf numFmtId="169" fontId="16" fillId="0" borderId="19" xfId="9" applyNumberFormat="1" applyFont="1" applyFill="1" applyBorder="1" applyAlignment="1">
      <alignment horizontal="center" vertical="top"/>
    </xf>
    <xf numFmtId="0" fontId="16" fillId="0" borderId="4" xfId="11" applyFont="1" applyFill="1" applyBorder="1" applyAlignment="1">
      <alignment horizontal="left" wrapText="1"/>
    </xf>
    <xf numFmtId="169" fontId="16" fillId="0" borderId="4" xfId="12" applyNumberFormat="1" applyFont="1" applyFill="1" applyBorder="1" applyAlignment="1">
      <alignment horizontal="right"/>
    </xf>
    <xf numFmtId="169" fontId="16" fillId="0" borderId="19" xfId="12" applyNumberFormat="1" applyFont="1" applyFill="1" applyBorder="1" applyAlignment="1">
      <alignment horizontal="right"/>
    </xf>
    <xf numFmtId="169" fontId="16" fillId="0" borderId="19" xfId="9" applyNumberFormat="1" applyFont="1" applyFill="1" applyBorder="1" applyAlignment="1">
      <alignment horizontal="right"/>
    </xf>
    <xf numFmtId="169" fontId="16" fillId="0" borderId="57" xfId="9" applyNumberFormat="1" applyFont="1" applyFill="1" applyBorder="1" applyAlignment="1">
      <alignment horizontal="center"/>
    </xf>
    <xf numFmtId="0" fontId="40" fillId="0" borderId="4" xfId="11" applyFont="1" applyFill="1" applyBorder="1" applyAlignment="1">
      <alignment horizontal="left" indent="1"/>
    </xf>
    <xf numFmtId="169" fontId="40" fillId="0" borderId="4" xfId="12" applyNumberFormat="1" applyFont="1" applyFill="1" applyBorder="1" applyAlignment="1">
      <alignment horizontal="center"/>
    </xf>
    <xf numFmtId="169" fontId="40" fillId="0" borderId="19" xfId="12" applyNumberFormat="1" applyFont="1" applyFill="1" applyBorder="1" applyAlignment="1">
      <alignment horizontal="center"/>
    </xf>
    <xf numFmtId="169" fontId="40" fillId="0" borderId="19" xfId="9" applyNumberFormat="1" applyFont="1" applyFill="1" applyBorder="1" applyAlignment="1">
      <alignment horizontal="center"/>
    </xf>
    <xf numFmtId="169" fontId="17" fillId="0" borderId="4" xfId="36" applyNumberFormat="1" applyFont="1" applyFill="1" applyBorder="1"/>
    <xf numFmtId="169" fontId="17" fillId="0" borderId="19" xfId="36" applyNumberFormat="1" applyFont="1" applyFill="1" applyBorder="1"/>
    <xf numFmtId="0" fontId="17" fillId="0" borderId="4" xfId="11" applyFont="1" applyFill="1" applyBorder="1" applyAlignment="1">
      <alignment horizontal="left"/>
    </xf>
    <xf numFmtId="0" fontId="17" fillId="0" borderId="32" xfId="11" applyFont="1" applyFill="1" applyBorder="1" applyAlignment="1">
      <alignment horizontal="left" indent="1"/>
    </xf>
    <xf numFmtId="169" fontId="16" fillId="0" borderId="21" xfId="36" applyNumberFormat="1" applyFont="1" applyFill="1" applyBorder="1"/>
    <xf numFmtId="169" fontId="16" fillId="0" borderId="16" xfId="36" applyNumberFormat="1" applyFont="1" applyFill="1" applyBorder="1"/>
    <xf numFmtId="169" fontId="16" fillId="0" borderId="16" xfId="9" applyNumberFormat="1" applyFont="1" applyFill="1" applyBorder="1"/>
    <xf numFmtId="0" fontId="20" fillId="0" borderId="1" xfId="0" applyFont="1" applyBorder="1"/>
    <xf numFmtId="169" fontId="20" fillId="0" borderId="2" xfId="9" applyNumberFormat="1" applyFont="1" applyBorder="1"/>
    <xf numFmtId="169" fontId="20" fillId="0" borderId="3" xfId="9" applyNumberFormat="1" applyFont="1" applyBorder="1"/>
    <xf numFmtId="0" fontId="20" fillId="0" borderId="4" xfId="0" applyFont="1" applyBorder="1"/>
    <xf numFmtId="169" fontId="20" fillId="0" borderId="5" xfId="9" applyNumberFormat="1" applyFont="1" applyBorder="1"/>
    <xf numFmtId="0" fontId="20" fillId="0" borderId="12" xfId="0" applyFont="1" applyBorder="1"/>
    <xf numFmtId="169" fontId="20" fillId="0" borderId="13" xfId="9" applyNumberFormat="1" applyFont="1" applyBorder="1"/>
    <xf numFmtId="169" fontId="20" fillId="0" borderId="14" xfId="9" applyNumberFormat="1" applyFont="1" applyBorder="1"/>
    <xf numFmtId="0" fontId="20" fillId="0" borderId="21" xfId="0" applyFont="1" applyBorder="1"/>
    <xf numFmtId="169" fontId="20" fillId="0" borderId="22" xfId="9" applyNumberFormat="1" applyFont="1" applyBorder="1"/>
    <xf numFmtId="169" fontId="20" fillId="0" borderId="17" xfId="9" applyNumberFormat="1" applyFont="1" applyBorder="1"/>
    <xf numFmtId="0" fontId="20" fillId="0" borderId="2" xfId="0" applyFont="1" applyBorder="1" applyAlignment="1">
      <alignment horizontal="center"/>
    </xf>
    <xf numFmtId="0" fontId="20" fillId="0" borderId="3" xfId="0" applyFont="1" applyBorder="1" applyAlignment="1">
      <alignment horizontal="center"/>
    </xf>
    <xf numFmtId="0" fontId="20" fillId="0" borderId="13" xfId="0" applyFont="1" applyBorder="1"/>
    <xf numFmtId="0" fontId="20" fillId="0" borderId="14" xfId="0" applyFont="1" applyBorder="1"/>
    <xf numFmtId="169" fontId="19" fillId="0" borderId="5" xfId="9" applyNumberFormat="1" applyFont="1" applyBorder="1"/>
    <xf numFmtId="0" fontId="20" fillId="0" borderId="5" xfId="0" applyFont="1" applyBorder="1"/>
    <xf numFmtId="169" fontId="19" fillId="31" borderId="22" xfId="0" applyNumberFormat="1" applyFont="1" applyFill="1" applyBorder="1"/>
    <xf numFmtId="169" fontId="19" fillId="31" borderId="17" xfId="0" applyNumberFormat="1" applyFont="1" applyFill="1" applyBorder="1"/>
    <xf numFmtId="0" fontId="19" fillId="0" borderId="1" xfId="0" applyFont="1" applyBorder="1"/>
    <xf numFmtId="0" fontId="19" fillId="0" borderId="4" xfId="0" applyFont="1" applyBorder="1"/>
    <xf numFmtId="0" fontId="19" fillId="0" borderId="21" xfId="0" applyFont="1" applyBorder="1"/>
    <xf numFmtId="169" fontId="19" fillId="0" borderId="22" xfId="9" applyNumberFormat="1" applyFont="1" applyBorder="1"/>
    <xf numFmtId="169" fontId="19" fillId="0" borderId="17" xfId="9" applyNumberFormat="1" applyFont="1" applyBorder="1"/>
    <xf numFmtId="0" fontId="20" fillId="0" borderId="22" xfId="0" applyFont="1" applyBorder="1" applyAlignment="1">
      <alignment horizontal="center"/>
    </xf>
    <xf numFmtId="0" fontId="20" fillId="0" borderId="17" xfId="0" applyFont="1" applyBorder="1" applyAlignment="1">
      <alignment horizontal="center"/>
    </xf>
    <xf numFmtId="169" fontId="20" fillId="31" borderId="5" xfId="9" applyNumberFormat="1" applyFont="1" applyFill="1" applyBorder="1"/>
    <xf numFmtId="0" fontId="20" fillId="0" borderId="17" xfId="0" applyFont="1" applyBorder="1"/>
    <xf numFmtId="0" fontId="20" fillId="0" borderId="22" xfId="0" applyFont="1" applyBorder="1"/>
    <xf numFmtId="0" fontId="20" fillId="0" borderId="0" xfId="0" applyFont="1" applyAlignment="1">
      <alignment horizontal="center"/>
    </xf>
    <xf numFmtId="169" fontId="20" fillId="31" borderId="22" xfId="9" applyNumberFormat="1" applyFont="1" applyFill="1" applyBorder="1"/>
    <xf numFmtId="169" fontId="20" fillId="31" borderId="17" xfId="9" applyNumberFormat="1" applyFont="1" applyFill="1" applyBorder="1"/>
    <xf numFmtId="0" fontId="20" fillId="31" borderId="0" xfId="0" applyFont="1" applyFill="1"/>
    <xf numFmtId="37" fontId="72" fillId="0" borderId="0" xfId="0" applyNumberFormat="1" applyFont="1" applyFill="1" applyBorder="1" applyAlignment="1">
      <alignment vertical="top"/>
    </xf>
    <xf numFmtId="188" fontId="46" fillId="0" borderId="83" xfId="9" quotePrefix="1" applyNumberFormat="1" applyFont="1" applyFill="1" applyBorder="1" applyAlignment="1">
      <alignment horizontal="center" vertical="top" wrapText="1"/>
    </xf>
    <xf numFmtId="169" fontId="69" fillId="32" borderId="1" xfId="9" applyNumberFormat="1" applyFont="1" applyFill="1" applyBorder="1" applyAlignment="1">
      <alignment vertical="top"/>
    </xf>
    <xf numFmtId="169" fontId="14" fillId="32" borderId="3" xfId="9" applyNumberFormat="1" applyFont="1" applyFill="1" applyBorder="1" applyAlignment="1">
      <alignment vertical="top"/>
    </xf>
    <xf numFmtId="169" fontId="14" fillId="32" borderId="4" xfId="9" applyNumberFormat="1" applyFont="1" applyFill="1" applyBorder="1" applyAlignment="1">
      <alignment vertical="top"/>
    </xf>
    <xf numFmtId="169" fontId="14" fillId="32" borderId="5" xfId="9" applyNumberFormat="1" applyFont="1" applyFill="1" applyBorder="1" applyAlignment="1">
      <alignment vertical="top"/>
    </xf>
    <xf numFmtId="169" fontId="14" fillId="32" borderId="32" xfId="9" applyNumberFormat="1" applyFont="1" applyFill="1" applyBorder="1" applyAlignment="1">
      <alignment vertical="top"/>
    </xf>
    <xf numFmtId="169" fontId="14" fillId="32" borderId="30" xfId="9" applyNumberFormat="1" applyFont="1" applyFill="1" applyBorder="1" applyAlignment="1">
      <alignment vertical="top"/>
    </xf>
    <xf numFmtId="169" fontId="46" fillId="32" borderId="4" xfId="9" applyNumberFormat="1" applyFont="1" applyFill="1" applyBorder="1" applyAlignment="1">
      <alignment vertical="top"/>
    </xf>
    <xf numFmtId="169" fontId="46" fillId="32" borderId="5" xfId="9" applyNumberFormat="1" applyFont="1" applyFill="1" applyBorder="1" applyAlignment="1">
      <alignment vertical="top"/>
    </xf>
    <xf numFmtId="169" fontId="46" fillId="32" borderId="32" xfId="9" applyNumberFormat="1" applyFont="1" applyFill="1" applyBorder="1" applyAlignment="1">
      <alignment vertical="top"/>
    </xf>
    <xf numFmtId="169" fontId="46" fillId="32" borderId="30" xfId="9" applyNumberFormat="1" applyFont="1" applyFill="1" applyBorder="1" applyAlignment="1">
      <alignment vertical="top"/>
    </xf>
    <xf numFmtId="169" fontId="46" fillId="32" borderId="12" xfId="9" applyNumberFormat="1" applyFont="1" applyFill="1" applyBorder="1" applyAlignment="1">
      <alignment vertical="top"/>
    </xf>
    <xf numFmtId="169" fontId="14" fillId="32" borderId="14" xfId="9" applyNumberFormat="1" applyFont="1" applyFill="1" applyBorder="1" applyAlignment="1">
      <alignment vertical="top"/>
    </xf>
    <xf numFmtId="0" fontId="17" fillId="2" borderId="0" xfId="6" applyFont="1" applyFill="1" applyBorder="1" applyAlignment="1">
      <alignment vertical="top"/>
    </xf>
    <xf numFmtId="0" fontId="20" fillId="2" borderId="0" xfId="0" applyFont="1" applyFill="1" applyBorder="1" applyAlignment="1">
      <alignment horizontal="left" indent="1"/>
    </xf>
    <xf numFmtId="0" fontId="20" fillId="2" borderId="0" xfId="0" applyFont="1" applyFill="1" applyBorder="1" applyAlignment="1">
      <alignment horizontal="left" indent="3"/>
    </xf>
    <xf numFmtId="165" fontId="17" fillId="0" borderId="104" xfId="9" applyNumberFormat="1" applyFont="1" applyFill="1" applyBorder="1" applyAlignment="1">
      <alignment horizontal="right" vertical="center"/>
    </xf>
    <xf numFmtId="166" fontId="17" fillId="0" borderId="104" xfId="9" applyFont="1" applyFill="1" applyBorder="1" applyAlignment="1">
      <alignment horizontal="right" vertical="center"/>
    </xf>
    <xf numFmtId="0" fontId="16" fillId="0" borderId="0" xfId="0" applyFont="1" applyFill="1" applyBorder="1" applyAlignment="1">
      <alignment horizontal="justify" vertical="top" wrapText="1"/>
    </xf>
    <xf numFmtId="0" fontId="17" fillId="0" borderId="0" xfId="0" applyFont="1" applyFill="1" applyBorder="1" applyAlignment="1">
      <alignment horizontal="justify" vertical="top" wrapText="1"/>
    </xf>
    <xf numFmtId="0" fontId="20" fillId="0" borderId="0" xfId="0" applyFont="1" applyFill="1" applyBorder="1" applyAlignment="1">
      <alignment vertical="top" wrapText="1"/>
    </xf>
    <xf numFmtId="0" fontId="16" fillId="0" borderId="0" xfId="0" applyFont="1" applyFill="1" applyBorder="1" applyAlignment="1">
      <alignment vertical="top"/>
    </xf>
    <xf numFmtId="166" fontId="18" fillId="0" borderId="0" xfId="9" applyFont="1" applyFill="1" applyBorder="1" applyAlignment="1">
      <alignment horizontal="justify" vertical="top" wrapText="1"/>
    </xf>
    <xf numFmtId="169" fontId="18" fillId="0" borderId="52" xfId="9" applyNumberFormat="1" applyFont="1" applyFill="1" applyBorder="1" applyAlignment="1">
      <alignment vertical="top"/>
    </xf>
    <xf numFmtId="169" fontId="18" fillId="0" borderId="0" xfId="0" applyNumberFormat="1" applyFont="1"/>
    <xf numFmtId="0" fontId="18" fillId="0" borderId="0" xfId="0" applyFont="1"/>
    <xf numFmtId="169" fontId="18" fillId="0" borderId="0" xfId="9" applyNumberFormat="1" applyFont="1"/>
    <xf numFmtId="0" fontId="16" fillId="0" borderId="104" xfId="0" applyFont="1" applyFill="1" applyBorder="1" applyAlignment="1">
      <alignment horizontal="center" vertical="center" wrapText="1"/>
    </xf>
    <xf numFmtId="169" fontId="17" fillId="2" borderId="83" xfId="9" applyNumberFormat="1" applyFont="1" applyFill="1" applyBorder="1" applyAlignment="1">
      <alignment horizontal="left" vertical="top"/>
    </xf>
    <xf numFmtId="169" fontId="17" fillId="0" borderId="83" xfId="9" applyNumberFormat="1" applyFont="1" applyFill="1" applyBorder="1" applyAlignment="1">
      <alignment horizontal="left" vertical="top"/>
    </xf>
    <xf numFmtId="166" fontId="17" fillId="0" borderId="83" xfId="9" applyFont="1" applyFill="1" applyBorder="1" applyAlignment="1">
      <alignment vertical="top"/>
    </xf>
    <xf numFmtId="0" fontId="20" fillId="0" borderId="0" xfId="0" applyFont="1" applyBorder="1" applyAlignment="1">
      <alignment vertical="top" wrapText="1"/>
    </xf>
    <xf numFmtId="0" fontId="19" fillId="0" borderId="112" xfId="0" applyFont="1" applyFill="1" applyBorder="1" applyAlignment="1">
      <alignment horizontal="center" vertical="top" wrapText="1"/>
    </xf>
    <xf numFmtId="0" fontId="19" fillId="0" borderId="104" xfId="0" applyFont="1" applyFill="1" applyBorder="1" applyAlignment="1">
      <alignment horizontal="center" vertical="top" wrapText="1"/>
    </xf>
    <xf numFmtId="0" fontId="17" fillId="2" borderId="45" xfId="0" applyFont="1" applyFill="1" applyBorder="1" applyAlignment="1">
      <alignment horizontal="left" indent="1"/>
    </xf>
    <xf numFmtId="0" fontId="16" fillId="0" borderId="4" xfId="0" applyNumberFormat="1" applyFont="1" applyFill="1" applyBorder="1" applyAlignment="1"/>
    <xf numFmtId="0" fontId="17" fillId="2" borderId="83" xfId="6" applyFont="1" applyFill="1" applyBorder="1" applyAlignment="1">
      <alignment horizontal="center" vertical="top"/>
    </xf>
    <xf numFmtId="0" fontId="20" fillId="2" borderId="83" xfId="0" quotePrefix="1" applyNumberFormat="1" applyFont="1" applyFill="1" applyBorder="1" applyAlignment="1">
      <alignment horizontal="center" vertical="top" wrapText="1"/>
    </xf>
    <xf numFmtId="0" fontId="20" fillId="2" borderId="83" xfId="0" quotePrefix="1" applyFont="1" applyFill="1" applyBorder="1" applyAlignment="1">
      <alignment horizontal="center" vertical="top" wrapText="1"/>
    </xf>
    <xf numFmtId="169" fontId="20" fillId="0" borderId="79" xfId="9" applyNumberFormat="1" applyFont="1" applyFill="1" applyBorder="1" applyAlignment="1">
      <alignment vertical="top" wrapText="1"/>
    </xf>
    <xf numFmtId="174" fontId="20" fillId="0" borderId="85" xfId="9" applyNumberFormat="1" applyFont="1" applyFill="1" applyBorder="1" applyAlignment="1">
      <alignment vertical="top" wrapText="1"/>
    </xf>
    <xf numFmtId="0" fontId="19" fillId="2" borderId="83" xfId="0" applyFont="1" applyFill="1" applyBorder="1" applyAlignment="1">
      <alignment horizontal="center" vertical="top" wrapText="1"/>
    </xf>
    <xf numFmtId="169" fontId="19" fillId="0" borderId="113" xfId="9" applyNumberFormat="1" applyFont="1" applyFill="1" applyBorder="1" applyAlignment="1">
      <alignment vertical="top" wrapText="1"/>
    </xf>
    <xf numFmtId="169" fontId="19" fillId="0" borderId="83" xfId="9" applyNumberFormat="1" applyFont="1" applyFill="1" applyBorder="1" applyAlignment="1">
      <alignment vertical="top" wrapText="1"/>
    </xf>
    <xf numFmtId="169" fontId="19" fillId="0" borderId="114" xfId="9" applyNumberFormat="1" applyFont="1" applyFill="1" applyBorder="1" applyAlignment="1">
      <alignment vertical="top" wrapText="1"/>
    </xf>
    <xf numFmtId="169" fontId="19" fillId="0" borderId="115" xfId="9" applyNumberFormat="1" applyFont="1" applyFill="1" applyBorder="1" applyAlignment="1">
      <alignment vertical="top" wrapText="1"/>
    </xf>
    <xf numFmtId="169" fontId="20" fillId="0" borderId="85" xfId="9" applyNumberFormat="1" applyFont="1" applyFill="1" applyBorder="1" applyAlignment="1">
      <alignment vertical="top" wrapText="1"/>
    </xf>
    <xf numFmtId="169" fontId="20" fillId="0" borderId="83" xfId="9" applyNumberFormat="1" applyFont="1" applyFill="1" applyBorder="1" applyAlignment="1">
      <alignment horizontal="justify" vertical="top" wrapText="1"/>
    </xf>
    <xf numFmtId="166" fontId="18" fillId="0" borderId="83" xfId="9" applyFont="1" applyFill="1" applyBorder="1" applyAlignment="1">
      <alignment horizontal="justify" vertical="top" wrapText="1"/>
    </xf>
    <xf numFmtId="0" fontId="17" fillId="2" borderId="79" xfId="6" applyFont="1" applyFill="1" applyBorder="1" applyAlignment="1">
      <alignment horizontal="center" vertical="top"/>
    </xf>
    <xf numFmtId="169" fontId="17" fillId="0" borderId="79" xfId="9" applyNumberFormat="1" applyFont="1" applyFill="1" applyBorder="1" applyAlignment="1">
      <alignment vertical="top"/>
    </xf>
    <xf numFmtId="0" fontId="17" fillId="2" borderId="116" xfId="6" applyFont="1" applyFill="1" applyBorder="1" applyAlignment="1">
      <alignment vertical="top"/>
    </xf>
    <xf numFmtId="169" fontId="18" fillId="0" borderId="117" xfId="9" applyNumberFormat="1" applyFont="1" applyFill="1" applyBorder="1" applyAlignment="1">
      <alignment vertical="top"/>
    </xf>
    <xf numFmtId="0" fontId="17" fillId="0" borderId="0" xfId="0" applyFont="1" applyFill="1" applyBorder="1" applyAlignment="1">
      <alignment vertical="center"/>
    </xf>
    <xf numFmtId="0" fontId="16" fillId="0" borderId="34" xfId="0" applyFont="1" applyFill="1" applyBorder="1" applyAlignment="1">
      <alignment horizontal="center" vertical="center"/>
    </xf>
    <xf numFmtId="0" fontId="16" fillId="0" borderId="42" xfId="0" applyFont="1" applyFill="1" applyBorder="1" applyAlignment="1">
      <alignment horizontal="center" vertical="center" wrapText="1"/>
    </xf>
    <xf numFmtId="0" fontId="16" fillId="0" borderId="118" xfId="0" applyFont="1" applyFill="1" applyBorder="1" applyAlignment="1">
      <alignment horizontal="center" vertical="center" wrapText="1"/>
    </xf>
    <xf numFmtId="0" fontId="16" fillId="0" borderId="119" xfId="0" applyFont="1" applyFill="1" applyBorder="1" applyAlignment="1">
      <alignment horizontal="left" vertical="center"/>
    </xf>
    <xf numFmtId="0" fontId="16" fillId="0" borderId="114" xfId="0" applyFont="1" applyFill="1" applyBorder="1" applyAlignment="1">
      <alignment horizontal="center" vertical="top" wrapText="1"/>
    </xf>
    <xf numFmtId="0" fontId="19" fillId="0" borderId="114" xfId="0" applyFont="1" applyFill="1" applyBorder="1" applyAlignment="1">
      <alignment horizontal="justify" vertical="top" wrapText="1"/>
    </xf>
    <xf numFmtId="0" fontId="19" fillId="0" borderId="115" xfId="0" applyFont="1" applyFill="1" applyBorder="1" applyAlignment="1">
      <alignment horizontal="justify" vertical="top" wrapText="1"/>
    </xf>
    <xf numFmtId="0" fontId="17" fillId="0" borderId="44" xfId="0" applyFont="1" applyFill="1" applyBorder="1" applyAlignment="1">
      <alignment horizontal="left" vertical="center"/>
    </xf>
    <xf numFmtId="169" fontId="17" fillId="0" borderId="52" xfId="9" applyNumberFormat="1" applyFont="1" applyFill="1" applyBorder="1" applyAlignment="1">
      <alignment vertical="center"/>
    </xf>
    <xf numFmtId="0" fontId="16" fillId="0" borderId="44" xfId="0" applyFont="1" applyFill="1" applyBorder="1" applyAlignment="1">
      <alignment vertical="center"/>
    </xf>
    <xf numFmtId="169" fontId="16" fillId="0" borderId="8" xfId="9" applyNumberFormat="1" applyFont="1" applyFill="1" applyBorder="1" applyAlignment="1">
      <alignment vertical="center"/>
    </xf>
    <xf numFmtId="169" fontId="16" fillId="0" borderId="52" xfId="9" applyNumberFormat="1" applyFont="1" applyFill="1" applyBorder="1" applyAlignment="1">
      <alignment vertical="center"/>
    </xf>
    <xf numFmtId="0" fontId="17" fillId="0" borderId="44" xfId="0" applyFont="1" applyFill="1" applyBorder="1" applyAlignment="1">
      <alignment vertical="center"/>
    </xf>
    <xf numFmtId="0" fontId="16" fillId="0" borderId="44" xfId="0" applyFont="1" applyFill="1" applyBorder="1" applyAlignment="1">
      <alignment wrapText="1"/>
    </xf>
    <xf numFmtId="169" fontId="17" fillId="0" borderId="53" xfId="9" applyNumberFormat="1" applyFont="1" applyFill="1" applyBorder="1" applyAlignment="1">
      <alignment vertical="center"/>
    </xf>
    <xf numFmtId="0" fontId="34" fillId="0" borderId="44" xfId="0" applyFont="1" applyFill="1" applyBorder="1" applyAlignment="1">
      <alignment vertical="center" wrapText="1"/>
    </xf>
    <xf numFmtId="0" fontId="27" fillId="0" borderId="44" xfId="0" applyFont="1" applyFill="1" applyBorder="1" applyAlignment="1">
      <alignment vertical="center"/>
    </xf>
    <xf numFmtId="0" fontId="17" fillId="0" borderId="44" xfId="0" applyFont="1" applyFill="1" applyBorder="1" applyAlignment="1"/>
    <xf numFmtId="169" fontId="17" fillId="0" borderId="52" xfId="9" applyNumberFormat="1" applyFont="1" applyFill="1" applyBorder="1" applyAlignment="1"/>
    <xf numFmtId="0" fontId="34" fillId="0" borderId="44" xfId="0" applyFont="1" applyFill="1" applyBorder="1" applyAlignment="1">
      <alignment wrapText="1"/>
    </xf>
    <xf numFmtId="165" fontId="24" fillId="0" borderId="52" xfId="0" applyNumberFormat="1" applyFont="1" applyFill="1" applyBorder="1" applyAlignment="1">
      <alignment vertical="center"/>
    </xf>
    <xf numFmtId="165" fontId="16" fillId="0" borderId="8" xfId="0" applyNumberFormat="1" applyFont="1" applyFill="1" applyBorder="1" applyAlignment="1">
      <alignment vertical="center"/>
    </xf>
    <xf numFmtId="165" fontId="16" fillId="0" borderId="114" xfId="0" applyNumberFormat="1" applyFont="1" applyFill="1" applyBorder="1" applyAlignment="1">
      <alignment vertical="center"/>
    </xf>
    <xf numFmtId="165" fontId="16" fillId="0" borderId="115" xfId="0" applyNumberFormat="1" applyFont="1" applyFill="1" applyBorder="1" applyAlignment="1">
      <alignment vertical="center"/>
    </xf>
    <xf numFmtId="165" fontId="16" fillId="0" borderId="52" xfId="0" applyNumberFormat="1" applyFont="1" applyFill="1" applyBorder="1" applyAlignment="1">
      <alignment vertical="center"/>
    </xf>
    <xf numFmtId="0" fontId="17" fillId="0" borderId="44" xfId="0" quotePrefix="1" applyFont="1" applyFill="1" applyBorder="1" applyAlignment="1">
      <alignment horizontal="left" vertical="center" indent="2"/>
    </xf>
    <xf numFmtId="165" fontId="17" fillId="0" borderId="52" xfId="0" applyNumberFormat="1" applyFont="1" applyFill="1" applyBorder="1" applyAlignment="1">
      <alignment vertical="center"/>
    </xf>
    <xf numFmtId="165" fontId="16" fillId="0" borderId="64" xfId="0" applyNumberFormat="1" applyFont="1" applyFill="1" applyBorder="1" applyAlignment="1">
      <alignment vertical="center"/>
    </xf>
    <xf numFmtId="165" fontId="26" fillId="0" borderId="52" xfId="0" applyNumberFormat="1" applyFont="1" applyFill="1" applyBorder="1" applyAlignment="1">
      <alignment vertical="center"/>
    </xf>
    <xf numFmtId="168" fontId="17" fillId="0" borderId="44" xfId="0" applyNumberFormat="1" applyFont="1" applyFill="1" applyBorder="1" applyAlignment="1">
      <alignment horizontal="left" vertical="center" indent="1"/>
    </xf>
    <xf numFmtId="0" fontId="17" fillId="0" borderId="44" xfId="6" applyFont="1" applyFill="1" applyBorder="1" applyAlignment="1">
      <alignment horizontal="left" vertical="top" indent="1"/>
    </xf>
    <xf numFmtId="0" fontId="16" fillId="0" borderId="44" xfId="6" applyFont="1" applyFill="1" applyBorder="1" applyAlignment="1">
      <alignment horizontal="left" vertical="top" wrapText="1"/>
    </xf>
    <xf numFmtId="0" fontId="17" fillId="0" borderId="37" xfId="6" applyFont="1" applyFill="1" applyBorder="1" applyAlignment="1">
      <alignment horizontal="left" vertical="top" wrapText="1"/>
    </xf>
    <xf numFmtId="165" fontId="24" fillId="0" borderId="53" xfId="0" applyNumberFormat="1" applyFont="1" applyFill="1" applyBorder="1" applyAlignment="1">
      <alignment vertical="center"/>
    </xf>
    <xf numFmtId="0" fontId="17" fillId="0" borderId="4" xfId="6" applyFont="1" applyFill="1" applyBorder="1" applyAlignment="1">
      <alignment horizontal="left" vertical="top" wrapText="1"/>
    </xf>
    <xf numFmtId="165" fontId="24" fillId="0" borderId="5" xfId="0" applyNumberFormat="1" applyFont="1" applyFill="1" applyBorder="1" applyAlignment="1">
      <alignment vertical="center"/>
    </xf>
    <xf numFmtId="169" fontId="17" fillId="0" borderId="5" xfId="9" applyNumberFormat="1" applyFont="1" applyFill="1" applyBorder="1" applyAlignment="1" applyProtection="1">
      <alignment horizontal="center" vertical="top" wrapText="1"/>
    </xf>
    <xf numFmtId="169" fontId="17" fillId="0" borderId="14" xfId="9" applyNumberFormat="1" applyFont="1" applyFill="1" applyBorder="1" applyAlignment="1" applyProtection="1">
      <alignment horizontal="left" vertical="top"/>
    </xf>
    <xf numFmtId="166" fontId="17" fillId="0" borderId="83" xfId="9" applyFont="1" applyFill="1" applyBorder="1" applyAlignment="1">
      <alignment vertical="center"/>
    </xf>
    <xf numFmtId="166" fontId="17" fillId="0" borderId="52" xfId="9" applyFont="1" applyFill="1" applyBorder="1" applyAlignment="1">
      <alignment vertical="center"/>
    </xf>
    <xf numFmtId="169" fontId="18" fillId="0" borderId="0" xfId="0" applyNumberFormat="1" applyFont="1" applyBorder="1"/>
    <xf numFmtId="0" fontId="18" fillId="0" borderId="0" xfId="0" applyFont="1" applyBorder="1"/>
    <xf numFmtId="169" fontId="18" fillId="0" borderId="0" xfId="9" applyNumberFormat="1" applyFont="1" applyBorder="1"/>
    <xf numFmtId="169" fontId="16" fillId="0" borderId="116" xfId="12" applyNumberFormat="1" applyFont="1" applyFill="1" applyBorder="1" applyAlignment="1">
      <alignment horizontal="center"/>
    </xf>
    <xf numFmtId="169" fontId="16" fillId="0" borderId="120" xfId="12" applyNumberFormat="1" applyFont="1" applyFill="1" applyBorder="1" applyAlignment="1">
      <alignment horizontal="center"/>
    </xf>
    <xf numFmtId="169" fontId="16" fillId="0" borderId="120" xfId="9" applyNumberFormat="1" applyFont="1" applyFill="1" applyBorder="1" applyAlignment="1">
      <alignment horizontal="center"/>
    </xf>
    <xf numFmtId="169" fontId="17" fillId="0" borderId="120" xfId="12" applyNumberFormat="1" applyFont="1" applyFill="1" applyBorder="1" applyAlignment="1">
      <alignment horizontal="center"/>
    </xf>
    <xf numFmtId="169" fontId="17" fillId="0" borderId="120" xfId="9" applyNumberFormat="1" applyFont="1" applyFill="1" applyBorder="1" applyAlignment="1">
      <alignment horizontal="center"/>
    </xf>
    <xf numFmtId="169" fontId="18" fillId="0" borderId="5" xfId="9" applyNumberFormat="1" applyFont="1" applyBorder="1"/>
    <xf numFmtId="0" fontId="17" fillId="0" borderId="13" xfId="6" applyFont="1" applyFill="1" applyBorder="1" applyAlignment="1">
      <alignment horizontal="center" vertical="top"/>
    </xf>
    <xf numFmtId="169" fontId="18" fillId="0" borderId="14" xfId="9" applyNumberFormat="1" applyFont="1" applyBorder="1"/>
    <xf numFmtId="167" fontId="17" fillId="0" borderId="4" xfId="4" applyFont="1" applyFill="1" applyBorder="1" applyAlignment="1" applyProtection="1">
      <alignment vertical="top" wrapText="1"/>
    </xf>
    <xf numFmtId="169" fontId="17" fillId="0" borderId="0" xfId="9" applyNumberFormat="1" applyFont="1" applyFill="1" applyBorder="1" applyAlignment="1">
      <alignment horizontal="center" vertical="top"/>
    </xf>
    <xf numFmtId="0" fontId="16" fillId="2" borderId="0" xfId="0" applyFont="1" applyFill="1" applyBorder="1" applyAlignment="1">
      <alignment vertical="top"/>
    </xf>
    <xf numFmtId="179" fontId="16" fillId="2" borderId="0" xfId="0" applyNumberFormat="1" applyFont="1" applyFill="1" applyAlignment="1">
      <alignment horizontal="left" vertical="top"/>
    </xf>
    <xf numFmtId="179" fontId="16" fillId="2" borderId="0" xfId="0" applyNumberFormat="1" applyFont="1" applyFill="1" applyAlignment="1">
      <alignment horizontal="center" vertical="top"/>
    </xf>
    <xf numFmtId="169" fontId="16" fillId="2" borderId="0" xfId="9" applyNumberFormat="1" applyFont="1" applyFill="1" applyAlignment="1">
      <alignment horizontal="center" vertical="top"/>
    </xf>
    <xf numFmtId="179" fontId="16" fillId="2" borderId="0" xfId="0" applyNumberFormat="1" applyFont="1" applyFill="1" applyBorder="1" applyAlignment="1" applyProtection="1">
      <alignment horizontal="left" vertical="top"/>
    </xf>
    <xf numFmtId="0" fontId="19" fillId="2" borderId="0" xfId="0" applyFont="1" applyFill="1" applyAlignment="1">
      <alignment vertical="top"/>
    </xf>
    <xf numFmtId="179" fontId="16" fillId="2" borderId="0" xfId="0" applyNumberFormat="1" applyFont="1" applyFill="1" applyAlignment="1">
      <alignment vertical="top"/>
    </xf>
    <xf numFmtId="169" fontId="16" fillId="2" borderId="0" xfId="9" applyNumberFormat="1" applyFont="1" applyFill="1" applyAlignment="1">
      <alignment vertical="top"/>
    </xf>
    <xf numFmtId="179" fontId="16" fillId="2" borderId="0" xfId="0" applyNumberFormat="1" applyFont="1" applyFill="1" applyBorder="1" applyAlignment="1" applyProtection="1">
      <alignment vertical="top"/>
    </xf>
    <xf numFmtId="169" fontId="19" fillId="2" borderId="0" xfId="9" applyNumberFormat="1" applyFont="1" applyFill="1" applyBorder="1" applyAlignment="1">
      <alignment horizontal="right" vertical="top"/>
    </xf>
    <xf numFmtId="179" fontId="17" fillId="2" borderId="0" xfId="0" applyNumberFormat="1" applyFont="1" applyFill="1" applyBorder="1" applyAlignment="1">
      <alignment horizontal="center" vertical="top"/>
    </xf>
    <xf numFmtId="169" fontId="16" fillId="2" borderId="83" xfId="9" applyNumberFormat="1" applyFont="1" applyFill="1" applyBorder="1" applyAlignment="1">
      <alignment horizontal="center" vertical="top"/>
    </xf>
    <xf numFmtId="169" fontId="16" fillId="2" borderId="39" xfId="9" applyNumberFormat="1" applyFont="1" applyFill="1" applyBorder="1" applyAlignment="1">
      <alignment vertical="top"/>
    </xf>
    <xf numFmtId="169" fontId="17" fillId="2" borderId="79" xfId="9" applyNumberFormat="1" applyFont="1" applyFill="1" applyBorder="1" applyAlignment="1">
      <alignment vertical="top"/>
    </xf>
    <xf numFmtId="179" fontId="17" fillId="2" borderId="0" xfId="0" applyNumberFormat="1" applyFont="1" applyFill="1" applyBorder="1" applyAlignment="1" applyProtection="1">
      <alignment horizontal="left" vertical="top"/>
    </xf>
    <xf numFmtId="179" fontId="16" fillId="2" borderId="0" xfId="0" quotePrefix="1" applyNumberFormat="1" applyFont="1" applyFill="1" applyBorder="1" applyAlignment="1" applyProtection="1">
      <alignment horizontal="left" vertical="top"/>
    </xf>
    <xf numFmtId="169" fontId="17" fillId="2" borderId="86" xfId="9" applyNumberFormat="1" applyFont="1" applyFill="1" applyBorder="1" applyAlignment="1">
      <alignment vertical="top"/>
    </xf>
    <xf numFmtId="179" fontId="16" fillId="2" borderId="0" xfId="0" applyNumberFormat="1" applyFont="1" applyFill="1" applyBorder="1" applyAlignment="1">
      <alignment horizontal="center" vertical="top"/>
    </xf>
    <xf numFmtId="169" fontId="16" fillId="2" borderId="0" xfId="9" applyNumberFormat="1" applyFont="1" applyFill="1" applyBorder="1" applyAlignment="1">
      <alignment vertical="top"/>
    </xf>
    <xf numFmtId="169" fontId="37" fillId="2" borderId="0" xfId="9" applyNumberFormat="1" applyFont="1" applyFill="1" applyBorder="1" applyAlignment="1">
      <alignment vertical="top"/>
    </xf>
    <xf numFmtId="169" fontId="20" fillId="2" borderId="0" xfId="9" applyNumberFormat="1" applyFont="1" applyFill="1" applyBorder="1" applyAlignment="1">
      <alignment vertical="top"/>
    </xf>
    <xf numFmtId="169" fontId="17" fillId="0" borderId="83" xfId="6" applyNumberFormat="1" applyFont="1" applyFill="1" applyBorder="1" applyAlignment="1">
      <alignment vertical="center"/>
    </xf>
    <xf numFmtId="169" fontId="20" fillId="0" borderId="114" xfId="9" applyNumberFormat="1" applyFont="1" applyFill="1" applyBorder="1" applyAlignment="1">
      <alignment vertical="top" wrapText="1"/>
    </xf>
    <xf numFmtId="169" fontId="17" fillId="0" borderId="83" xfId="9" applyNumberFormat="1" applyFont="1" applyFill="1" applyBorder="1" applyAlignment="1">
      <alignment vertical="top" wrapText="1"/>
    </xf>
    <xf numFmtId="169" fontId="20" fillId="0" borderId="5" xfId="9" applyNumberFormat="1" applyFont="1" applyFill="1" applyBorder="1" applyAlignment="1">
      <alignment vertical="top" wrapText="1"/>
    </xf>
    <xf numFmtId="0" fontId="17" fillId="0" borderId="44" xfId="6" applyFont="1" applyFill="1" applyBorder="1" applyAlignment="1">
      <alignment vertical="top"/>
    </xf>
    <xf numFmtId="0" fontId="16" fillId="0" borderId="114" xfId="6" applyFont="1" applyFill="1" applyBorder="1" applyAlignment="1"/>
    <xf numFmtId="0" fontId="17" fillId="0" borderId="83" xfId="6" applyFont="1" applyFill="1" applyBorder="1" applyAlignment="1">
      <alignment horizontal="left"/>
    </xf>
    <xf numFmtId="0" fontId="16" fillId="0" borderId="83" xfId="6" applyFont="1" applyFill="1" applyBorder="1" applyAlignment="1">
      <alignment horizontal="left" vertical="center"/>
    </xf>
    <xf numFmtId="0" fontId="17" fillId="0" borderId="83" xfId="6" applyFont="1" applyFill="1" applyBorder="1" applyAlignment="1">
      <alignment horizontal="left" vertical="center"/>
    </xf>
    <xf numFmtId="0" fontId="16" fillId="0" borderId="79" xfId="6" applyFont="1" applyFill="1" applyBorder="1" applyAlignment="1">
      <alignment horizontal="left" vertical="center"/>
    </xf>
    <xf numFmtId="165" fontId="22" fillId="0" borderId="0" xfId="0" applyNumberFormat="1" applyFont="1" applyFill="1" applyAlignment="1">
      <alignment vertical="center"/>
    </xf>
    <xf numFmtId="43" fontId="17" fillId="0" borderId="0" xfId="6" applyNumberFormat="1" applyFont="1" applyFill="1" applyAlignment="1">
      <alignment vertical="center"/>
    </xf>
    <xf numFmtId="169" fontId="46" fillId="33" borderId="0" xfId="9" applyNumberFormat="1" applyFont="1" applyFill="1" applyBorder="1" applyAlignment="1">
      <alignment vertical="top"/>
    </xf>
    <xf numFmtId="169" fontId="46" fillId="0" borderId="0" xfId="9" quotePrefix="1" applyNumberFormat="1" applyFont="1" applyFill="1" applyBorder="1" applyAlignment="1">
      <alignment horizontal="center" vertical="top" wrapText="1"/>
    </xf>
    <xf numFmtId="169" fontId="48" fillId="0" borderId="0" xfId="9" applyNumberFormat="1" applyFont="1" applyFill="1" applyBorder="1" applyAlignment="1" applyProtection="1">
      <alignment vertical="top"/>
    </xf>
    <xf numFmtId="169" fontId="46" fillId="34" borderId="83" xfId="9" applyNumberFormat="1" applyFont="1" applyFill="1" applyBorder="1" applyAlignment="1">
      <alignment horizontal="center" vertical="top" wrapText="1"/>
    </xf>
    <xf numFmtId="169" fontId="46" fillId="34" borderId="79" xfId="9" applyNumberFormat="1" applyFont="1" applyFill="1" applyBorder="1" applyAlignment="1">
      <alignment horizontal="center" vertical="top"/>
    </xf>
    <xf numFmtId="169" fontId="14" fillId="34" borderId="83" xfId="9" applyNumberFormat="1" applyFont="1" applyFill="1" applyBorder="1" applyAlignment="1">
      <alignment vertical="top"/>
    </xf>
    <xf numFmtId="169" fontId="47" fillId="34" borderId="83" xfId="9" applyNumberFormat="1" applyFont="1" applyFill="1" applyBorder="1" applyAlignment="1" applyProtection="1">
      <alignment vertical="top"/>
    </xf>
    <xf numFmtId="169" fontId="66" fillId="34" borderId="83" xfId="9" applyNumberFormat="1" applyFont="1" applyFill="1" applyBorder="1" applyAlignment="1">
      <alignment vertical="top"/>
    </xf>
    <xf numFmtId="169" fontId="70" fillId="34" borderId="83" xfId="9" applyNumberFormat="1" applyFont="1" applyFill="1" applyBorder="1" applyAlignment="1" applyProtection="1">
      <alignment vertical="top"/>
    </xf>
    <xf numFmtId="169" fontId="46" fillId="34" borderId="39" xfId="9" applyNumberFormat="1" applyFont="1" applyFill="1" applyBorder="1" applyAlignment="1">
      <alignment vertical="top"/>
    </xf>
    <xf numFmtId="169" fontId="46" fillId="34" borderId="83" xfId="9" applyNumberFormat="1" applyFont="1" applyFill="1" applyBorder="1" applyAlignment="1">
      <alignment vertical="top"/>
    </xf>
    <xf numFmtId="169" fontId="48" fillId="34" borderId="39" xfId="9" applyNumberFormat="1" applyFont="1" applyFill="1" applyBorder="1" applyAlignment="1" applyProtection="1">
      <alignment vertical="top"/>
    </xf>
    <xf numFmtId="169" fontId="46" fillId="34" borderId="89" xfId="9" applyNumberFormat="1" applyFont="1" applyFill="1" applyBorder="1" applyAlignment="1">
      <alignment vertical="top"/>
    </xf>
    <xf numFmtId="0" fontId="17" fillId="0" borderId="84" xfId="6" applyFont="1" applyFill="1" applyBorder="1" applyAlignment="1">
      <alignment vertical="top"/>
    </xf>
    <xf numFmtId="0" fontId="17" fillId="0" borderId="84" xfId="0" applyFont="1" applyFill="1" applyBorder="1" applyAlignment="1" applyProtection="1">
      <alignment vertical="top"/>
    </xf>
    <xf numFmtId="0" fontId="16" fillId="0" borderId="84" xfId="0" applyNumberFormat="1" applyFont="1" applyFill="1" applyBorder="1" applyAlignment="1"/>
    <xf numFmtId="167" fontId="17" fillId="0" borderId="84" xfId="4" applyFont="1" applyFill="1" applyBorder="1" applyAlignment="1" applyProtection="1">
      <alignment vertical="top"/>
    </xf>
    <xf numFmtId="167" fontId="16" fillId="0" borderId="84" xfId="4" applyFont="1" applyFill="1" applyBorder="1" applyAlignment="1" applyProtection="1">
      <alignment vertical="top"/>
    </xf>
    <xf numFmtId="167" fontId="17" fillId="0" borderId="87" xfId="4" applyFont="1" applyFill="1" applyBorder="1" applyAlignment="1" applyProtection="1">
      <alignment vertical="top"/>
    </xf>
    <xf numFmtId="167" fontId="17" fillId="0" borderId="85" xfId="4" applyFont="1" applyFill="1" applyBorder="1" applyAlignment="1" applyProtection="1">
      <alignment horizontal="center" vertical="top"/>
    </xf>
    <xf numFmtId="169" fontId="17" fillId="0" borderId="85" xfId="9" applyNumberFormat="1" applyFont="1" applyFill="1" applyBorder="1" applyAlignment="1" applyProtection="1">
      <alignment vertical="top"/>
    </xf>
    <xf numFmtId="169" fontId="17" fillId="0" borderId="85" xfId="9" applyNumberFormat="1" applyFont="1" applyFill="1" applyBorder="1" applyAlignment="1" applyProtection="1">
      <alignment horizontal="left" vertical="top"/>
    </xf>
    <xf numFmtId="169" fontId="46" fillId="34" borderId="0" xfId="9" applyNumberFormat="1" applyFont="1" applyFill="1" applyBorder="1" applyAlignment="1">
      <alignment vertical="top"/>
    </xf>
    <xf numFmtId="169" fontId="46" fillId="34" borderId="44" xfId="9" applyNumberFormat="1" applyFont="1" applyFill="1" applyBorder="1" applyAlignment="1">
      <alignment horizontal="center" vertical="top" wrapText="1"/>
    </xf>
    <xf numFmtId="169" fontId="46" fillId="34" borderId="52" xfId="9" applyNumberFormat="1" applyFont="1" applyFill="1" applyBorder="1" applyAlignment="1">
      <alignment horizontal="center" vertical="top" wrapText="1"/>
    </xf>
    <xf numFmtId="169" fontId="46" fillId="34" borderId="37" xfId="9" quotePrefix="1" applyNumberFormat="1" applyFont="1" applyFill="1" applyBorder="1" applyAlignment="1">
      <alignment horizontal="center" vertical="top"/>
    </xf>
    <xf numFmtId="169" fontId="46" fillId="34" borderId="53" xfId="9" quotePrefix="1" applyNumberFormat="1" applyFont="1" applyFill="1" applyBorder="1" applyAlignment="1">
      <alignment horizontal="center" vertical="top"/>
    </xf>
    <xf numFmtId="169" fontId="14" fillId="34" borderId="44" xfId="9" applyNumberFormat="1" applyFont="1" applyFill="1" applyBorder="1" applyAlignment="1">
      <alignment vertical="top"/>
    </xf>
    <xf numFmtId="169" fontId="14" fillId="34" borderId="52" xfId="9" applyNumberFormat="1" applyFont="1" applyFill="1" applyBorder="1" applyAlignment="1">
      <alignment vertical="top"/>
    </xf>
    <xf numFmtId="169" fontId="47" fillId="34" borderId="44" xfId="9" applyNumberFormat="1" applyFont="1" applyFill="1" applyBorder="1" applyAlignment="1" applyProtection="1">
      <alignment vertical="top"/>
    </xf>
    <xf numFmtId="169" fontId="66" fillId="34" borderId="52" xfId="9" applyNumberFormat="1" applyFont="1" applyFill="1" applyBorder="1" applyAlignment="1">
      <alignment vertical="top"/>
    </xf>
    <xf numFmtId="169" fontId="70" fillId="34" borderId="44" xfId="9" applyNumberFormat="1" applyFont="1" applyFill="1" applyBorder="1" applyAlignment="1" applyProtection="1">
      <alignment vertical="top"/>
    </xf>
    <xf numFmtId="169" fontId="46" fillId="34" borderId="38" xfId="9" applyNumberFormat="1" applyFont="1" applyFill="1" applyBorder="1" applyAlignment="1">
      <alignment vertical="top"/>
    </xf>
    <xf numFmtId="169" fontId="46" fillId="34" borderId="40" xfId="9" applyNumberFormat="1" applyFont="1" applyFill="1" applyBorder="1" applyAlignment="1">
      <alignment vertical="top"/>
    </xf>
    <xf numFmtId="169" fontId="46" fillId="34" borderId="44" xfId="9" applyNumberFormat="1" applyFont="1" applyFill="1" applyBorder="1" applyAlignment="1">
      <alignment vertical="top"/>
    </xf>
    <xf numFmtId="169" fontId="46" fillId="34" borderId="52" xfId="9" applyNumberFormat="1" applyFont="1" applyFill="1" applyBorder="1" applyAlignment="1">
      <alignment vertical="top"/>
    </xf>
    <xf numFmtId="169" fontId="48" fillId="34" borderId="38" xfId="9" applyNumberFormat="1" applyFont="1" applyFill="1" applyBorder="1" applyAlignment="1" applyProtection="1">
      <alignment vertical="top"/>
    </xf>
    <xf numFmtId="169" fontId="48" fillId="34" borderId="40" xfId="9" applyNumberFormat="1" applyFont="1" applyFill="1" applyBorder="1" applyAlignment="1" applyProtection="1">
      <alignment vertical="top"/>
    </xf>
    <xf numFmtId="169" fontId="46" fillId="34" borderId="122" xfId="9" applyNumberFormat="1" applyFont="1" applyFill="1" applyBorder="1" applyAlignment="1">
      <alignment vertical="top"/>
    </xf>
    <xf numFmtId="169" fontId="46" fillId="34" borderId="123" xfId="9" applyNumberFormat="1" applyFont="1" applyFill="1" applyBorder="1" applyAlignment="1">
      <alignment vertical="top"/>
    </xf>
    <xf numFmtId="169" fontId="14" fillId="34" borderId="124" xfId="9" applyNumberFormat="1" applyFont="1" applyFill="1" applyBorder="1" applyAlignment="1">
      <alignment vertical="top"/>
    </xf>
    <xf numFmtId="169" fontId="14" fillId="34" borderId="125" xfId="9" applyNumberFormat="1" applyFont="1" applyFill="1" applyBorder="1" applyAlignment="1">
      <alignment vertical="top"/>
    </xf>
    <xf numFmtId="169" fontId="14" fillId="34" borderId="126" xfId="9" applyNumberFormat="1" applyFont="1" applyFill="1" applyBorder="1" applyAlignment="1">
      <alignment vertical="top"/>
    </xf>
    <xf numFmtId="0" fontId="46" fillId="34" borderId="20" xfId="0" applyNumberFormat="1" applyFont="1" applyFill="1" applyBorder="1" applyAlignment="1">
      <alignment horizontal="center" vertical="top" wrapText="1"/>
    </xf>
    <xf numFmtId="0" fontId="46" fillId="34" borderId="19" xfId="0" applyNumberFormat="1" applyFont="1" applyFill="1" applyBorder="1" applyAlignment="1">
      <alignment horizontal="center" vertical="top" wrapText="1"/>
    </xf>
    <xf numFmtId="0" fontId="46" fillId="34" borderId="23" xfId="0" applyNumberFormat="1" applyFont="1" applyFill="1" applyBorder="1" applyAlignment="1">
      <alignment horizontal="center" vertical="top" wrapText="1"/>
    </xf>
    <xf numFmtId="0" fontId="46" fillId="34" borderId="19" xfId="0" applyNumberFormat="1" applyFont="1" applyFill="1" applyBorder="1" applyAlignment="1">
      <alignment horizontal="left" vertical="top" wrapText="1"/>
    </xf>
    <xf numFmtId="0" fontId="14" fillId="34" borderId="19" xfId="0" applyNumberFormat="1" applyFont="1" applyFill="1" applyBorder="1" applyAlignment="1">
      <alignment horizontal="left" vertical="top" wrapText="1" indent="3"/>
    </xf>
    <xf numFmtId="0" fontId="66" fillId="34" borderId="19" xfId="0" applyNumberFormat="1" applyFont="1" applyFill="1" applyBorder="1" applyAlignment="1">
      <alignment horizontal="left" vertical="top" wrapText="1" indent="3"/>
    </xf>
    <xf numFmtId="0" fontId="14" fillId="34" borderId="19" xfId="0" applyNumberFormat="1" applyFont="1" applyFill="1" applyBorder="1" applyAlignment="1">
      <alignment horizontal="left" vertical="top" wrapText="1"/>
    </xf>
    <xf numFmtId="0" fontId="46" fillId="34" borderId="19" xfId="0" applyFont="1" applyFill="1" applyBorder="1" applyAlignment="1">
      <alignment horizontal="center" vertical="top"/>
    </xf>
    <xf numFmtId="0" fontId="14" fillId="34" borderId="18" xfId="0" applyNumberFormat="1" applyFont="1" applyFill="1" applyBorder="1" applyAlignment="1">
      <alignment horizontal="left" vertical="top" wrapText="1"/>
    </xf>
    <xf numFmtId="169" fontId="46" fillId="34" borderId="4" xfId="9" applyNumberFormat="1" applyFont="1" applyFill="1" applyBorder="1" applyAlignment="1">
      <alignment horizontal="center" vertical="top" wrapText="1"/>
    </xf>
    <xf numFmtId="169" fontId="46" fillId="34" borderId="0" xfId="9" applyNumberFormat="1" applyFont="1" applyFill="1" applyBorder="1" applyAlignment="1">
      <alignment horizontal="center" vertical="top" wrapText="1"/>
    </xf>
    <xf numFmtId="169" fontId="46" fillId="34" borderId="32" xfId="9" quotePrefix="1" applyNumberFormat="1" applyFont="1" applyFill="1" applyBorder="1" applyAlignment="1">
      <alignment horizontal="center" vertical="top"/>
    </xf>
    <xf numFmtId="169" fontId="46" fillId="34" borderId="85" xfId="9" applyNumberFormat="1" applyFont="1" applyFill="1" applyBorder="1" applyAlignment="1">
      <alignment horizontal="center" vertical="top"/>
    </xf>
    <xf numFmtId="169" fontId="14" fillId="34" borderId="4" xfId="9" applyNumberFormat="1" applyFont="1" applyFill="1" applyBorder="1" applyAlignment="1">
      <alignment vertical="top"/>
    </xf>
    <xf numFmtId="169" fontId="14" fillId="34" borderId="0" xfId="9" applyNumberFormat="1" applyFont="1" applyFill="1" applyBorder="1" applyAlignment="1">
      <alignment vertical="top"/>
    </xf>
    <xf numFmtId="169" fontId="66" fillId="34" borderId="4" xfId="9" applyNumberFormat="1" applyFont="1" applyFill="1" applyBorder="1" applyAlignment="1">
      <alignment vertical="top"/>
    </xf>
    <xf numFmtId="169" fontId="66" fillId="34" borderId="0" xfId="9" applyNumberFormat="1" applyFont="1" applyFill="1" applyBorder="1" applyAlignment="1">
      <alignment vertical="top"/>
    </xf>
    <xf numFmtId="169" fontId="70" fillId="34" borderId="4" xfId="9" applyNumberFormat="1" applyFont="1" applyFill="1" applyBorder="1" applyAlignment="1" applyProtection="1">
      <alignment vertical="top"/>
    </xf>
    <xf numFmtId="169" fontId="70" fillId="34" borderId="0" xfId="9" applyNumberFormat="1" applyFont="1" applyFill="1" applyBorder="1" applyAlignment="1" applyProtection="1">
      <alignment vertical="top"/>
    </xf>
    <xf numFmtId="169" fontId="47" fillId="34" borderId="4" xfId="9" applyNumberFormat="1" applyFont="1" applyFill="1" applyBorder="1" applyAlignment="1" applyProtection="1">
      <alignment vertical="top"/>
    </xf>
    <xf numFmtId="169" fontId="47" fillId="34" borderId="0" xfId="9" applyNumberFormat="1" applyFont="1" applyFill="1" applyBorder="1" applyAlignment="1" applyProtection="1">
      <alignment vertical="top"/>
    </xf>
    <xf numFmtId="169" fontId="46" fillId="34" borderId="55" xfId="9" applyNumberFormat="1" applyFont="1" applyFill="1" applyBorder="1" applyAlignment="1">
      <alignment vertical="top"/>
    </xf>
    <xf numFmtId="169" fontId="46" fillId="34" borderId="58" xfId="9" applyNumberFormat="1" applyFont="1" applyFill="1" applyBorder="1" applyAlignment="1">
      <alignment vertical="top"/>
    </xf>
    <xf numFmtId="169" fontId="46" fillId="34" borderId="4" xfId="9" applyNumberFormat="1" applyFont="1" applyFill="1" applyBorder="1" applyAlignment="1">
      <alignment vertical="top"/>
    </xf>
    <xf numFmtId="169" fontId="48" fillId="34" borderId="55" xfId="9" applyNumberFormat="1" applyFont="1" applyFill="1" applyBorder="1" applyAlignment="1" applyProtection="1">
      <alignment vertical="top"/>
    </xf>
    <xf numFmtId="169" fontId="48" fillId="34" borderId="58" xfId="9" applyNumberFormat="1" applyFont="1" applyFill="1" applyBorder="1" applyAlignment="1" applyProtection="1">
      <alignment vertical="top"/>
    </xf>
    <xf numFmtId="169" fontId="46" fillId="34" borderId="127" xfId="9" applyNumberFormat="1" applyFont="1" applyFill="1" applyBorder="1" applyAlignment="1">
      <alignment vertical="top"/>
    </xf>
    <xf numFmtId="169" fontId="46" fillId="34" borderId="128" xfId="9" applyNumberFormat="1" applyFont="1" applyFill="1" applyBorder="1" applyAlignment="1">
      <alignment vertical="top"/>
    </xf>
    <xf numFmtId="169" fontId="14" fillId="34" borderId="129" xfId="9" applyNumberFormat="1" applyFont="1" applyFill="1" applyBorder="1" applyAlignment="1">
      <alignment vertical="top"/>
    </xf>
    <xf numFmtId="169" fontId="14" fillId="34" borderId="130" xfId="9" applyNumberFormat="1" applyFont="1" applyFill="1" applyBorder="1" applyAlignment="1">
      <alignment vertical="top"/>
    </xf>
    <xf numFmtId="169" fontId="46" fillId="34" borderId="19" xfId="9" applyNumberFormat="1" applyFont="1" applyFill="1" applyBorder="1" applyAlignment="1">
      <alignment horizontal="center" vertical="top" wrapText="1"/>
    </xf>
    <xf numFmtId="169" fontId="46" fillId="34" borderId="23" xfId="9" quotePrefix="1" applyNumberFormat="1" applyFont="1" applyFill="1" applyBorder="1" applyAlignment="1">
      <alignment horizontal="center" vertical="top"/>
    </xf>
    <xf numFmtId="169" fontId="14" fillId="34" borderId="19" xfId="9" applyNumberFormat="1" applyFont="1" applyFill="1" applyBorder="1" applyAlignment="1">
      <alignment vertical="top"/>
    </xf>
    <xf numFmtId="169" fontId="66" fillId="34" borderId="19" xfId="9" applyNumberFormat="1" applyFont="1" applyFill="1" applyBorder="1" applyAlignment="1">
      <alignment vertical="top"/>
    </xf>
    <xf numFmtId="169" fontId="70" fillId="34" borderId="19" xfId="9" applyNumberFormat="1" applyFont="1" applyFill="1" applyBorder="1" applyAlignment="1" applyProtection="1">
      <alignment vertical="top"/>
    </xf>
    <xf numFmtId="169" fontId="47" fillId="34" borderId="19" xfId="9" applyNumberFormat="1" applyFont="1" applyFill="1" applyBorder="1" applyAlignment="1" applyProtection="1">
      <alignment vertical="top"/>
    </xf>
    <xf numFmtId="169" fontId="46" fillId="34" borderId="57" xfId="9" applyNumberFormat="1" applyFont="1" applyFill="1" applyBorder="1" applyAlignment="1">
      <alignment vertical="top"/>
    </xf>
    <xf numFmtId="169" fontId="46" fillId="34" borderId="19" xfId="9" applyNumberFormat="1" applyFont="1" applyFill="1" applyBorder="1" applyAlignment="1">
      <alignment vertical="top"/>
    </xf>
    <xf numFmtId="169" fontId="48" fillId="34" borderId="57" xfId="9" applyNumberFormat="1" applyFont="1" applyFill="1" applyBorder="1" applyAlignment="1" applyProtection="1">
      <alignment vertical="top"/>
    </xf>
    <xf numFmtId="169" fontId="46" fillId="34" borderId="131" xfId="9" applyNumberFormat="1" applyFont="1" applyFill="1" applyBorder="1" applyAlignment="1">
      <alignment vertical="top"/>
    </xf>
    <xf numFmtId="169" fontId="14" fillId="34" borderId="132" xfId="9" applyNumberFormat="1" applyFont="1" applyFill="1" applyBorder="1" applyAlignment="1">
      <alignment vertical="top"/>
    </xf>
    <xf numFmtId="169" fontId="46" fillId="34" borderId="16" xfId="9" applyNumberFormat="1" applyFont="1" applyFill="1" applyBorder="1" applyAlignment="1">
      <alignment vertical="top"/>
    </xf>
    <xf numFmtId="169" fontId="46" fillId="34" borderId="42" xfId="9" applyNumberFormat="1" applyFont="1" applyFill="1" applyBorder="1" applyAlignment="1">
      <alignment horizontal="center" vertical="top" wrapText="1"/>
    </xf>
    <xf numFmtId="169" fontId="46" fillId="34" borderId="118" xfId="9" applyNumberFormat="1" applyFont="1" applyFill="1" applyBorder="1" applyAlignment="1">
      <alignment horizontal="center" vertical="top" wrapText="1"/>
    </xf>
    <xf numFmtId="169" fontId="70" fillId="34" borderId="52" xfId="9" applyNumberFormat="1" applyFont="1" applyFill="1" applyBorder="1" applyAlignment="1" applyProtection="1">
      <alignment vertical="top"/>
    </xf>
    <xf numFmtId="169" fontId="47" fillId="34" borderId="52" xfId="9" applyNumberFormat="1" applyFont="1" applyFill="1" applyBorder="1" applyAlignment="1" applyProtection="1">
      <alignment vertical="top"/>
    </xf>
    <xf numFmtId="0" fontId="16" fillId="0" borderId="0" xfId="0" applyFont="1" applyFill="1" applyBorder="1" applyAlignment="1">
      <alignment vertical="top"/>
    </xf>
    <xf numFmtId="0" fontId="20" fillId="0" borderId="0" xfId="0" applyFont="1" applyAlignment="1">
      <alignment horizontal="justify"/>
    </xf>
    <xf numFmtId="0" fontId="19" fillId="2" borderId="0" xfId="0" applyFont="1" applyFill="1" applyAlignment="1">
      <alignment horizontal="left"/>
    </xf>
    <xf numFmtId="0" fontId="19" fillId="0" borderId="0" xfId="0" applyFont="1" applyAlignment="1">
      <alignment horizontal="justify"/>
    </xf>
    <xf numFmtId="0" fontId="20" fillId="0" borderId="112" xfId="0" applyFont="1" applyBorder="1" applyAlignment="1">
      <alignment horizontal="justify" vertical="top" wrapText="1"/>
    </xf>
    <xf numFmtId="0" fontId="19" fillId="0" borderId="133" xfId="0" applyFont="1" applyBorder="1" applyAlignment="1">
      <alignment horizontal="left" vertical="top" wrapText="1"/>
    </xf>
    <xf numFmtId="0" fontId="19" fillId="0" borderId="133" xfId="0" applyFont="1" applyBorder="1" applyAlignment="1">
      <alignment horizontal="center" vertical="top" wrapText="1"/>
    </xf>
    <xf numFmtId="169" fontId="20" fillId="2" borderId="0" xfId="9" applyNumberFormat="1" applyFont="1" applyFill="1" applyBorder="1"/>
    <xf numFmtId="0" fontId="19" fillId="0" borderId="112" xfId="0" applyFont="1" applyBorder="1" applyAlignment="1">
      <alignment vertical="top" wrapText="1"/>
    </xf>
    <xf numFmtId="0" fontId="20" fillId="0" borderId="110" xfId="0" applyFont="1" applyBorder="1" applyAlignment="1">
      <alignment vertical="top" wrapText="1"/>
    </xf>
    <xf numFmtId="169" fontId="20" fillId="2" borderId="111" xfId="9" applyNumberFormat="1" applyFont="1" applyFill="1" applyBorder="1"/>
    <xf numFmtId="0" fontId="20" fillId="0" borderId="87" xfId="0" applyFont="1" applyBorder="1" applyAlignment="1">
      <alignment vertical="top" wrapText="1"/>
    </xf>
    <xf numFmtId="169" fontId="20" fillId="2" borderId="85" xfId="9" applyNumberFormat="1" applyFont="1" applyFill="1" applyBorder="1"/>
    <xf numFmtId="169" fontId="20" fillId="2" borderId="88" xfId="9" applyNumberFormat="1" applyFont="1" applyFill="1" applyBorder="1"/>
    <xf numFmtId="0" fontId="20" fillId="0" borderId="84" xfId="0" applyFont="1" applyBorder="1" applyAlignment="1">
      <alignment vertical="top" wrapText="1"/>
    </xf>
    <xf numFmtId="169" fontId="20" fillId="2" borderId="79" xfId="9" applyNumberFormat="1" applyFont="1" applyFill="1" applyBorder="1"/>
    <xf numFmtId="169" fontId="20" fillId="2" borderId="114" xfId="9" applyNumberFormat="1" applyFont="1" applyFill="1" applyBorder="1"/>
    <xf numFmtId="0" fontId="20" fillId="0" borderId="114" xfId="0" applyFont="1" applyBorder="1" applyAlignment="1">
      <alignment vertical="top" wrapText="1"/>
    </xf>
    <xf numFmtId="0" fontId="19" fillId="0" borderId="114" xfId="0" applyFont="1" applyBorder="1" applyAlignment="1">
      <alignment horizontal="center" vertical="top" wrapText="1"/>
    </xf>
    <xf numFmtId="0" fontId="19" fillId="0" borderId="109" xfId="0" applyFont="1" applyBorder="1" applyAlignment="1">
      <alignment horizontal="center" vertical="top" wrapText="1"/>
    </xf>
    <xf numFmtId="169" fontId="19" fillId="2" borderId="112" xfId="9" applyNumberFormat="1" applyFont="1" applyFill="1" applyBorder="1" applyAlignment="1">
      <alignment horizontal="center"/>
    </xf>
    <xf numFmtId="169" fontId="19" fillId="2" borderId="133" xfId="9" applyNumberFormat="1" applyFont="1" applyFill="1" applyBorder="1" applyAlignment="1">
      <alignment horizontal="center"/>
    </xf>
    <xf numFmtId="169" fontId="20" fillId="0" borderId="79" xfId="9" applyNumberFormat="1" applyFont="1" applyBorder="1"/>
    <xf numFmtId="166" fontId="20" fillId="0" borderId="88" xfId="9" applyFont="1" applyBorder="1"/>
    <xf numFmtId="0" fontId="20" fillId="2" borderId="110" xfId="0" applyFont="1" applyFill="1" applyBorder="1" applyAlignment="1">
      <alignment vertical="top" wrapText="1"/>
    </xf>
    <xf numFmtId="0" fontId="20" fillId="2" borderId="87" xfId="0" applyFont="1" applyFill="1" applyBorder="1" applyAlignment="1">
      <alignment vertical="top" wrapText="1"/>
    </xf>
    <xf numFmtId="0" fontId="20" fillId="2" borderId="84" xfId="0" applyFont="1" applyFill="1" applyBorder="1" applyAlignment="1">
      <alignment vertical="top" wrapText="1"/>
    </xf>
    <xf numFmtId="0" fontId="20" fillId="2" borderId="114" xfId="0" applyFont="1" applyFill="1" applyBorder="1" applyAlignment="1">
      <alignment vertical="top" wrapText="1"/>
    </xf>
    <xf numFmtId="0" fontId="20" fillId="2" borderId="79" xfId="0" applyFont="1" applyFill="1" applyBorder="1" applyAlignment="1">
      <alignment vertical="top" wrapText="1"/>
    </xf>
    <xf numFmtId="0" fontId="20" fillId="2" borderId="83" xfId="0" applyFont="1" applyFill="1" applyBorder="1" applyAlignment="1">
      <alignment vertical="top" wrapText="1"/>
    </xf>
    <xf numFmtId="0" fontId="19" fillId="0" borderId="112" xfId="0" applyFont="1" applyBorder="1" applyAlignment="1">
      <alignment horizontal="center" vertical="top" wrapText="1"/>
    </xf>
    <xf numFmtId="0" fontId="19" fillId="0" borderId="84" xfId="0" applyFont="1" applyBorder="1" applyAlignment="1">
      <alignment horizontal="justify" vertical="top" wrapText="1"/>
    </xf>
    <xf numFmtId="0" fontId="35" fillId="0" borderId="113" xfId="0" applyFont="1" applyBorder="1" applyAlignment="1">
      <alignment horizontal="center" vertical="top" wrapText="1"/>
    </xf>
    <xf numFmtId="0" fontId="35" fillId="0" borderId="133" xfId="0" applyFont="1" applyBorder="1" applyAlignment="1">
      <alignment horizontal="center" vertical="center" wrapText="1"/>
    </xf>
    <xf numFmtId="0" fontId="34" fillId="2" borderId="84" xfId="0" applyFont="1" applyFill="1" applyBorder="1" applyAlignment="1">
      <alignment horizontal="justify" vertical="top" wrapText="1"/>
    </xf>
    <xf numFmtId="0" fontId="34" fillId="2" borderId="87" xfId="0" applyFont="1" applyFill="1" applyBorder="1" applyAlignment="1">
      <alignment horizontal="justify" vertical="top" wrapText="1"/>
    </xf>
    <xf numFmtId="0" fontId="20" fillId="2" borderId="84" xfId="0" applyFont="1" applyFill="1" applyBorder="1" applyAlignment="1">
      <alignment horizontal="justify" vertical="top" wrapText="1"/>
    </xf>
    <xf numFmtId="0" fontId="20" fillId="2" borderId="87" xfId="0" applyFont="1" applyFill="1" applyBorder="1" applyAlignment="1">
      <alignment horizontal="justify" vertical="top" wrapText="1"/>
    </xf>
    <xf numFmtId="3" fontId="20" fillId="2" borderId="79" xfId="0" applyNumberFormat="1" applyFont="1" applyFill="1" applyBorder="1" applyAlignment="1">
      <alignment horizontal="right" vertical="top" wrapText="1"/>
    </xf>
    <xf numFmtId="3" fontId="20" fillId="2" borderId="114" xfId="0" applyNumberFormat="1" applyFont="1" applyFill="1" applyBorder="1" applyAlignment="1">
      <alignment vertical="top"/>
    </xf>
    <xf numFmtId="3" fontId="20" fillId="2" borderId="83" xfId="0" applyNumberFormat="1" applyFont="1" applyFill="1" applyBorder="1" applyAlignment="1">
      <alignment vertical="top"/>
    </xf>
    <xf numFmtId="0" fontId="20" fillId="2" borderId="86" xfId="0" applyFont="1" applyFill="1" applyBorder="1" applyAlignment="1">
      <alignment horizontal="right" vertical="top" wrapText="1"/>
    </xf>
    <xf numFmtId="3" fontId="20" fillId="2" borderId="83" xfId="0" applyNumberFormat="1" applyFont="1" applyFill="1" applyBorder="1" applyAlignment="1">
      <alignment vertical="center" wrapText="1"/>
    </xf>
    <xf numFmtId="3" fontId="20" fillId="2" borderId="83" xfId="0" applyNumberFormat="1" applyFont="1" applyFill="1" applyBorder="1" applyAlignment="1">
      <alignment vertical="top" wrapText="1"/>
    </xf>
    <xf numFmtId="3" fontId="20" fillId="2" borderId="88" xfId="0" applyNumberFormat="1" applyFont="1" applyFill="1" applyBorder="1" applyAlignment="1">
      <alignment horizontal="right" vertical="top" wrapText="1"/>
    </xf>
    <xf numFmtId="0" fontId="20" fillId="2" borderId="84" xfId="0" applyFont="1" applyFill="1" applyBorder="1" applyAlignment="1">
      <alignment horizontal="left" vertical="top" wrapText="1"/>
    </xf>
    <xf numFmtId="0" fontId="19" fillId="2" borderId="84" xfId="0" applyFont="1" applyFill="1" applyBorder="1" applyAlignment="1">
      <alignment horizontal="justify" vertical="top" wrapText="1"/>
    </xf>
    <xf numFmtId="0" fontId="20" fillId="0" borderId="0" xfId="21" applyFont="1" applyFill="1"/>
    <xf numFmtId="0" fontId="17" fillId="0" borderId="0" xfId="0" applyFont="1" applyFill="1"/>
    <xf numFmtId="0" fontId="19" fillId="0" borderId="0" xfId="21" applyFont="1" applyFill="1"/>
    <xf numFmtId="0" fontId="20" fillId="0" borderId="0" xfId="21" applyFont="1" applyFill="1" applyAlignment="1">
      <alignment vertical="center"/>
    </xf>
    <xf numFmtId="15" fontId="35" fillId="0" borderId="22" xfId="21" applyNumberFormat="1" applyFont="1" applyFill="1" applyBorder="1" applyAlignment="1">
      <alignment horizontal="right" vertical="center" wrapText="1"/>
    </xf>
    <xf numFmtId="15" fontId="35" fillId="0" borderId="22" xfId="21" applyNumberFormat="1" applyFont="1" applyFill="1" applyBorder="1" applyAlignment="1">
      <alignment horizontal="center" vertical="center"/>
    </xf>
    <xf numFmtId="0" fontId="34" fillId="0" borderId="0" xfId="21" applyFont="1" applyFill="1" applyAlignment="1">
      <alignment vertical="center" wrapText="1"/>
    </xf>
    <xf numFmtId="165" fontId="34" fillId="0" borderId="0" xfId="21" applyNumberFormat="1" applyFont="1" applyFill="1" applyAlignment="1">
      <alignment horizontal="right" vertical="center" wrapText="1"/>
    </xf>
    <xf numFmtId="0" fontId="35" fillId="0" borderId="0" xfId="21" applyFont="1" applyFill="1" applyAlignment="1">
      <alignment vertical="center" wrapText="1"/>
    </xf>
    <xf numFmtId="165" fontId="35" fillId="0" borderId="26" xfId="21" applyNumberFormat="1" applyFont="1" applyFill="1" applyBorder="1" applyAlignment="1">
      <alignment horizontal="right" vertical="center" wrapText="1"/>
    </xf>
    <xf numFmtId="189" fontId="34" fillId="0" borderId="0" xfId="3" applyNumberFormat="1" applyFont="1" applyFill="1" applyAlignment="1">
      <alignment horizontal="right" vertical="center" wrapText="1"/>
    </xf>
    <xf numFmtId="0" fontId="20" fillId="0" borderId="0" xfId="21" applyFont="1" applyFill="1" applyAlignment="1">
      <alignment horizontal="left" vertical="top"/>
    </xf>
    <xf numFmtId="0" fontId="16" fillId="0" borderId="0" xfId="409" applyFont="1" applyBorder="1" applyAlignment="1"/>
    <xf numFmtId="0" fontId="20" fillId="0" borderId="0" xfId="7" applyFont="1"/>
    <xf numFmtId="0" fontId="20" fillId="0" borderId="0" xfId="7" applyFont="1" applyFill="1"/>
    <xf numFmtId="0" fontId="17" fillId="0" borderId="0" xfId="10" applyFont="1"/>
    <xf numFmtId="0" fontId="20" fillId="0" borderId="0" xfId="7" applyFont="1" applyAlignment="1">
      <alignment horizontal="left" vertical="top"/>
    </xf>
    <xf numFmtId="0" fontId="34" fillId="0" borderId="0" xfId="7" applyFont="1" applyAlignment="1">
      <alignment horizontal="justify" vertical="top" wrapText="1"/>
    </xf>
    <xf numFmtId="0" fontId="35" fillId="0" borderId="0" xfId="7" applyFont="1" applyAlignment="1">
      <alignment horizontal="left" vertical="top" wrapText="1"/>
    </xf>
    <xf numFmtId="0" fontId="20" fillId="0" borderId="0" xfId="7" applyFont="1" applyAlignment="1">
      <alignment horizontal="justify" vertical="top"/>
    </xf>
    <xf numFmtId="0" fontId="20" fillId="0" borderId="0" xfId="7" applyFont="1" applyFill="1" applyAlignment="1">
      <alignment horizontal="justify" vertical="top"/>
    </xf>
    <xf numFmtId="0" fontId="34" fillId="0" borderId="0" xfId="7" applyFont="1" applyAlignment="1">
      <alignment horizontal="left" vertical="top" wrapText="1"/>
    </xf>
    <xf numFmtId="0" fontId="35" fillId="0" borderId="0" xfId="7" applyFont="1" applyAlignment="1">
      <alignment horizontal="left" vertical="top"/>
    </xf>
    <xf numFmtId="0" fontId="34" fillId="0" borderId="0" xfId="7" applyFont="1" applyBorder="1" applyAlignment="1">
      <alignment horizontal="left" vertical="top" wrapText="1"/>
    </xf>
    <xf numFmtId="0" fontId="34" fillId="0" borderId="0" xfId="7" applyFont="1" applyBorder="1" applyAlignment="1">
      <alignment horizontal="justify" vertical="top" wrapText="1"/>
    </xf>
    <xf numFmtId="0" fontId="20" fillId="0" borderId="0" xfId="7" applyFont="1" applyFill="1" applyBorder="1"/>
    <xf numFmtId="0" fontId="17" fillId="0" borderId="0" xfId="10" applyFont="1" applyBorder="1"/>
    <xf numFmtId="0" fontId="19" fillId="0" borderId="0" xfId="7" applyFont="1" applyBorder="1" applyAlignment="1">
      <alignment horizontal="left" vertical="top" wrapText="1"/>
    </xf>
    <xf numFmtId="0" fontId="20" fillId="0" borderId="0" xfId="7" applyFont="1" applyBorder="1" applyAlignment="1">
      <alignment horizontal="justify" vertical="top"/>
    </xf>
    <xf numFmtId="0" fontId="20" fillId="0" borderId="0" xfId="7" applyFont="1" applyFill="1" applyBorder="1" applyAlignment="1">
      <alignment horizontal="justify" vertical="top"/>
    </xf>
    <xf numFmtId="0" fontId="19" fillId="0" borderId="0" xfId="7" applyFont="1" applyBorder="1" applyAlignment="1">
      <alignment horizontal="left" vertical="top"/>
    </xf>
    <xf numFmtId="0" fontId="19" fillId="9" borderId="0" xfId="7" applyFont="1" applyFill="1" applyBorder="1" applyAlignment="1">
      <alignment horizontal="left" vertical="top" wrapText="1"/>
    </xf>
    <xf numFmtId="0" fontId="20" fillId="9" borderId="0" xfId="7" applyFont="1" applyFill="1" applyBorder="1" applyAlignment="1">
      <alignment horizontal="justify" vertical="top"/>
    </xf>
    <xf numFmtId="0" fontId="19" fillId="9" borderId="0" xfId="7" applyFont="1" applyFill="1" applyBorder="1" applyAlignment="1">
      <alignment horizontal="left" vertical="top"/>
    </xf>
    <xf numFmtId="0" fontId="20" fillId="9" borderId="0" xfId="7" applyFont="1" applyFill="1" applyBorder="1"/>
    <xf numFmtId="0" fontId="16" fillId="9" borderId="0" xfId="7" applyFont="1" applyFill="1" applyBorder="1" applyAlignment="1">
      <alignment horizontal="left" vertical="top" wrapText="1"/>
    </xf>
    <xf numFmtId="15" fontId="16" fillId="9" borderId="0" xfId="7" applyNumberFormat="1" applyFont="1" applyFill="1" applyBorder="1" applyAlignment="1">
      <alignment horizontal="left" vertical="top" wrapText="1"/>
    </xf>
    <xf numFmtId="15" fontId="16" fillId="9" borderId="0" xfId="7" applyNumberFormat="1" applyFont="1" applyFill="1" applyBorder="1" applyAlignment="1">
      <alignment horizontal="center" vertical="center" wrapText="1"/>
    </xf>
    <xf numFmtId="0" fontId="20" fillId="0" borderId="0" xfId="7" applyFont="1" applyBorder="1"/>
    <xf numFmtId="0" fontId="20" fillId="9" borderId="0" xfId="7" applyFont="1" applyFill="1" applyBorder="1" applyAlignment="1">
      <alignment horizontal="right" vertical="center" wrapText="1"/>
    </xf>
    <xf numFmtId="0" fontId="20" fillId="9" borderId="0" xfId="7" applyFont="1" applyFill="1" applyBorder="1" applyAlignment="1">
      <alignment vertical="center" wrapText="1"/>
    </xf>
    <xf numFmtId="189" fontId="34" fillId="9" borderId="0" xfId="7" applyNumberFormat="1" applyFont="1" applyFill="1" applyBorder="1" applyAlignment="1">
      <alignment horizontal="left" vertical="top" wrapText="1"/>
    </xf>
    <xf numFmtId="189" fontId="34" fillId="9" borderId="0" xfId="7" applyNumberFormat="1" applyFont="1" applyFill="1" applyBorder="1" applyAlignment="1">
      <alignment horizontal="right" vertical="center" wrapText="1"/>
    </xf>
    <xf numFmtId="166" fontId="20" fillId="0" borderId="0" xfId="7" applyNumberFormat="1" applyFont="1" applyFill="1" applyBorder="1"/>
    <xf numFmtId="189" fontId="35" fillId="9" borderId="0" xfId="7" applyNumberFormat="1" applyFont="1" applyFill="1" applyBorder="1" applyAlignment="1">
      <alignment horizontal="left" vertical="top" wrapText="1"/>
    </xf>
    <xf numFmtId="189" fontId="35" fillId="9" borderId="0" xfId="7" applyNumberFormat="1" applyFont="1" applyFill="1" applyBorder="1" applyAlignment="1">
      <alignment horizontal="right" vertical="center" wrapText="1"/>
    </xf>
    <xf numFmtId="0" fontId="19" fillId="0" borderId="0" xfId="10" applyFont="1"/>
    <xf numFmtId="0" fontId="20" fillId="0" borderId="0" xfId="10" applyFont="1"/>
    <xf numFmtId="0" fontId="19" fillId="0" borderId="110" xfId="10" applyFont="1" applyBorder="1" applyAlignment="1">
      <alignment horizontal="center" vertical="top"/>
    </xf>
    <xf numFmtId="0" fontId="19" fillId="0" borderId="121" xfId="10" applyFont="1" applyBorder="1" applyAlignment="1">
      <alignment horizontal="center" vertical="top" wrapText="1"/>
    </xf>
    <xf numFmtId="0" fontId="19" fillId="0" borderId="111" xfId="10" applyFont="1" applyBorder="1" applyAlignment="1">
      <alignment horizontal="center" vertical="top" wrapText="1"/>
    </xf>
    <xf numFmtId="0" fontId="20" fillId="0" borderId="87" xfId="10" applyFont="1" applyBorder="1" applyAlignment="1">
      <alignment horizontal="center"/>
    </xf>
    <xf numFmtId="0" fontId="20" fillId="0" borderId="85" xfId="10" applyFont="1" applyBorder="1" applyAlignment="1">
      <alignment horizontal="center"/>
    </xf>
    <xf numFmtId="0" fontId="17" fillId="0" borderId="85" xfId="10" applyFont="1" applyBorder="1" applyAlignment="1">
      <alignment horizontal="center" vertical="top" wrapText="1"/>
    </xf>
    <xf numFmtId="0" fontId="20" fillId="0" borderId="88" xfId="10" applyFont="1" applyBorder="1" applyAlignment="1">
      <alignment horizontal="center"/>
    </xf>
    <xf numFmtId="0" fontId="20" fillId="0" borderId="112" xfId="10" applyFont="1" applyBorder="1" applyAlignment="1">
      <alignment horizontal="center"/>
    </xf>
    <xf numFmtId="0" fontId="20" fillId="0" borderId="113" xfId="10" applyFont="1" applyBorder="1" applyAlignment="1">
      <alignment horizontal="center"/>
    </xf>
    <xf numFmtId="0" fontId="20" fillId="0" borderId="113" xfId="10" applyFont="1" applyBorder="1" applyAlignment="1">
      <alignment horizontal="center" vertical="top" wrapText="1"/>
    </xf>
    <xf numFmtId="0" fontId="20" fillId="0" borderId="113" xfId="10" applyFont="1" applyBorder="1" applyAlignment="1">
      <alignment horizontal="center" vertical="top"/>
    </xf>
    <xf numFmtId="0" fontId="20" fillId="0" borderId="109" xfId="10" applyFont="1" applyBorder="1" applyAlignment="1">
      <alignment horizontal="center"/>
    </xf>
    <xf numFmtId="0" fontId="19" fillId="0" borderId="84" xfId="10" applyFont="1" applyBorder="1"/>
    <xf numFmtId="0" fontId="20" fillId="0" borderId="0" xfId="10" applyFont="1" applyBorder="1"/>
    <xf numFmtId="0" fontId="20" fillId="0" borderId="86" xfId="10" applyFont="1" applyBorder="1"/>
    <xf numFmtId="0" fontId="20" fillId="0" borderId="84" xfId="10" applyFont="1" applyBorder="1"/>
    <xf numFmtId="169" fontId="20" fillId="0" borderId="0" xfId="1" applyNumberFormat="1" applyFont="1" applyBorder="1"/>
    <xf numFmtId="169" fontId="20" fillId="0" borderId="86" xfId="1" applyNumberFormat="1" applyFont="1" applyBorder="1"/>
    <xf numFmtId="169" fontId="19" fillId="0" borderId="0" xfId="1" applyNumberFormat="1" applyFont="1" applyBorder="1"/>
    <xf numFmtId="169" fontId="19" fillId="0" borderId="86" xfId="1" applyNumberFormat="1" applyFont="1" applyBorder="1"/>
    <xf numFmtId="43" fontId="20" fillId="0" borderId="0" xfId="49" applyFont="1" applyBorder="1"/>
    <xf numFmtId="43" fontId="20" fillId="0" borderId="0" xfId="10" applyNumberFormat="1" applyFont="1" applyBorder="1"/>
    <xf numFmtId="43" fontId="20" fillId="0" borderId="86" xfId="10" applyNumberFormat="1" applyFont="1" applyBorder="1"/>
    <xf numFmtId="0" fontId="20" fillId="0" borderId="84" xfId="10" applyFont="1" applyBorder="1" applyAlignment="1">
      <alignment horizontal="left"/>
    </xf>
    <xf numFmtId="0" fontId="20" fillId="0" borderId="87" xfId="10" applyFont="1" applyBorder="1"/>
    <xf numFmtId="0" fontId="20" fillId="0" borderId="85" xfId="10" applyFont="1" applyBorder="1"/>
    <xf numFmtId="0" fontId="20" fillId="0" borderId="88" xfId="10" applyFont="1" applyBorder="1"/>
    <xf numFmtId="0" fontId="20" fillId="0" borderId="0" xfId="7" applyFont="1" applyAlignment="1">
      <alignment horizontal="left" vertical="top" wrapText="1"/>
    </xf>
    <xf numFmtId="0" fontId="16" fillId="0" borderId="0" xfId="7" applyFont="1" applyFill="1" applyAlignment="1">
      <alignment horizontal="left" vertical="top"/>
    </xf>
    <xf numFmtId="0" fontId="19" fillId="0" borderId="0" xfId="7" applyFont="1" applyAlignment="1">
      <alignment horizontal="left" vertical="top"/>
    </xf>
    <xf numFmtId="0" fontId="19" fillId="0" borderId="2" xfId="7" applyFont="1" applyBorder="1" applyAlignment="1">
      <alignment horizontal="left" vertical="top" wrapText="1"/>
    </xf>
    <xf numFmtId="0" fontId="35" fillId="0" borderId="0" xfId="7" applyFont="1" applyBorder="1" applyAlignment="1">
      <alignment vertical="center" wrapText="1"/>
    </xf>
    <xf numFmtId="0" fontId="19" fillId="0" borderId="0" xfId="7" applyFont="1" applyAlignment="1">
      <alignment horizontal="left" vertical="top" wrapText="1"/>
    </xf>
    <xf numFmtId="0" fontId="35" fillId="0" borderId="28" xfId="7" applyFont="1" applyBorder="1" applyAlignment="1">
      <alignment horizontal="center" vertical="top" wrapText="1"/>
    </xf>
    <xf numFmtId="0" fontId="19" fillId="0" borderId="13" xfId="7" applyFont="1" applyBorder="1" applyAlignment="1">
      <alignment horizontal="left" vertical="top" wrapText="1"/>
    </xf>
    <xf numFmtId="0" fontId="35" fillId="0" borderId="13" xfId="7" applyFont="1" applyBorder="1" applyAlignment="1">
      <alignment vertical="center" wrapText="1"/>
    </xf>
    <xf numFmtId="0" fontId="35" fillId="0" borderId="13" xfId="7" applyFont="1" applyBorder="1" applyAlignment="1">
      <alignment horizontal="center" vertical="center" wrapText="1"/>
    </xf>
    <xf numFmtId="0" fontId="19" fillId="0" borderId="0" xfId="7" applyFont="1" applyAlignment="1">
      <alignment vertical="center" wrapText="1"/>
    </xf>
    <xf numFmtId="0" fontId="20" fillId="0" borderId="0" xfId="7" applyFont="1" applyAlignment="1">
      <alignment vertical="center" wrapText="1"/>
    </xf>
    <xf numFmtId="169" fontId="20" fillId="0" borderId="0" xfId="9" applyNumberFormat="1" applyFont="1" applyAlignment="1">
      <alignment vertical="center" wrapText="1"/>
    </xf>
    <xf numFmtId="0" fontId="20" fillId="0" borderId="0" xfId="7" applyFont="1" applyBorder="1" applyAlignment="1">
      <alignment vertical="center" wrapText="1"/>
    </xf>
    <xf numFmtId="15" fontId="20" fillId="0" borderId="0" xfId="7" applyNumberFormat="1" applyFont="1" applyAlignment="1">
      <alignment vertical="center" wrapText="1"/>
    </xf>
    <xf numFmtId="169" fontId="20" fillId="0" borderId="0" xfId="7" applyNumberFormat="1" applyFont="1" applyAlignment="1">
      <alignment vertical="center" wrapText="1"/>
    </xf>
    <xf numFmtId="189" fontId="19" fillId="0" borderId="13" xfId="7" applyNumberFormat="1" applyFont="1" applyFill="1" applyBorder="1" applyAlignment="1">
      <alignment vertical="center" wrapText="1"/>
    </xf>
    <xf numFmtId="0" fontId="19" fillId="0" borderId="0" xfId="7" applyFont="1" applyBorder="1" applyAlignment="1">
      <alignment vertical="center" wrapText="1"/>
    </xf>
    <xf numFmtId="0" fontId="20" fillId="0" borderId="13" xfId="7" applyFont="1" applyBorder="1" applyAlignment="1">
      <alignment horizontal="left" vertical="top" wrapText="1" indent="1"/>
    </xf>
    <xf numFmtId="15" fontId="20" fillId="0" borderId="13" xfId="7" applyNumberFormat="1" applyFont="1" applyBorder="1" applyAlignment="1">
      <alignment vertical="center" wrapText="1"/>
    </xf>
    <xf numFmtId="0" fontId="34" fillId="0" borderId="0" xfId="7" applyFont="1" applyBorder="1" applyAlignment="1">
      <alignment vertical="center" wrapText="1"/>
    </xf>
    <xf numFmtId="0" fontId="20" fillId="0" borderId="0" xfId="7" applyFont="1" applyBorder="1" applyAlignment="1">
      <alignment horizontal="left" vertical="top" wrapText="1" indent="1"/>
    </xf>
    <xf numFmtId="15" fontId="20" fillId="0" borderId="0" xfId="7" applyNumberFormat="1" applyFont="1" applyBorder="1" applyAlignment="1">
      <alignment vertical="center" wrapText="1"/>
    </xf>
    <xf numFmtId="169" fontId="19" fillId="0" borderId="13" xfId="7" applyNumberFormat="1" applyFont="1" applyBorder="1" applyAlignment="1">
      <alignment vertical="center" wrapText="1"/>
    </xf>
    <xf numFmtId="166" fontId="20" fillId="0" borderId="0" xfId="7" applyNumberFormat="1" applyFont="1" applyFill="1"/>
    <xf numFmtId="0" fontId="34" fillId="0" borderId="0" xfId="7" applyFont="1" applyAlignment="1">
      <alignment vertical="center" wrapText="1"/>
    </xf>
    <xf numFmtId="0" fontId="35" fillId="0" borderId="28" xfId="7" applyFont="1" applyBorder="1" applyAlignment="1">
      <alignment horizontal="center" vertical="center" wrapText="1"/>
    </xf>
    <xf numFmtId="166" fontId="20" fillId="0" borderId="0" xfId="7" applyNumberFormat="1" applyFont="1" applyFill="1" applyBorder="1" applyAlignment="1">
      <alignment vertical="center" wrapText="1"/>
    </xf>
    <xf numFmtId="165" fontId="20" fillId="0" borderId="0" xfId="7" applyNumberFormat="1" applyFont="1" applyFill="1" applyBorder="1" applyAlignment="1">
      <alignment vertical="center" wrapText="1"/>
    </xf>
    <xf numFmtId="189" fontId="20" fillId="0" borderId="0" xfId="7" applyNumberFormat="1" applyFont="1" applyFill="1" applyBorder="1" applyAlignment="1">
      <alignment vertical="center" wrapText="1"/>
    </xf>
    <xf numFmtId="189" fontId="20" fillId="0" borderId="0" xfId="7" applyNumberFormat="1" applyFont="1" applyBorder="1" applyAlignment="1">
      <alignment vertical="center" wrapText="1"/>
    </xf>
    <xf numFmtId="165" fontId="20" fillId="0" borderId="0" xfId="7" applyNumberFormat="1" applyFont="1" applyFill="1"/>
    <xf numFmtId="0" fontId="20" fillId="0" borderId="0" xfId="7" applyFont="1" applyAlignment="1">
      <alignment horizontal="justify"/>
    </xf>
    <xf numFmtId="0" fontId="20" fillId="0" borderId="0" xfId="7" applyFont="1" applyAlignment="1">
      <alignment horizontal="justify" vertical="top" wrapText="1"/>
    </xf>
    <xf numFmtId="0" fontId="19" fillId="0" borderId="0" xfId="7" applyFont="1" applyAlignment="1">
      <alignment horizontal="justify" vertical="top" wrapText="1"/>
    </xf>
    <xf numFmtId="169" fontId="20" fillId="0" borderId="0" xfId="1" applyNumberFormat="1" applyFont="1" applyAlignment="1">
      <alignment horizontal="justify" vertical="top" wrapText="1"/>
    </xf>
    <xf numFmtId="169" fontId="20" fillId="0" borderId="58" xfId="1" applyNumberFormat="1" applyFont="1" applyBorder="1" applyAlignment="1">
      <alignment horizontal="justify" vertical="top" wrapText="1"/>
    </xf>
    <xf numFmtId="169" fontId="20" fillId="0" borderId="0" xfId="7" applyNumberFormat="1" applyFont="1" applyAlignment="1">
      <alignment horizontal="justify" vertical="top" wrapText="1"/>
    </xf>
    <xf numFmtId="0" fontId="20" fillId="0" borderId="0" xfId="7" applyFont="1" applyAlignment="1">
      <alignment horizontal="justify" wrapText="1"/>
    </xf>
    <xf numFmtId="169" fontId="17" fillId="0" borderId="0" xfId="409" applyNumberFormat="1" applyFont="1" applyBorder="1" applyAlignment="1"/>
    <xf numFmtId="0" fontId="17" fillId="0" borderId="0" xfId="409" applyFont="1" applyBorder="1" applyAlignment="1"/>
    <xf numFmtId="169" fontId="34" fillId="0" borderId="0" xfId="10" applyNumberFormat="1" applyFont="1" applyBorder="1"/>
    <xf numFmtId="165" fontId="17" fillId="0" borderId="0" xfId="409" applyNumberFormat="1" applyFont="1" applyBorder="1" applyAlignment="1"/>
    <xf numFmtId="10" fontId="17" fillId="0" borderId="110" xfId="16" applyNumberFormat="1" applyFont="1" applyBorder="1" applyAlignment="1"/>
    <xf numFmtId="10" fontId="17" fillId="0" borderId="84" xfId="10" applyNumberFormat="1" applyFont="1" applyBorder="1"/>
    <xf numFmtId="10" fontId="17" fillId="0" borderId="84" xfId="16" applyNumberFormat="1" applyFont="1" applyBorder="1" applyAlignment="1"/>
    <xf numFmtId="165" fontId="17" fillId="0" borderId="87" xfId="409" applyNumberFormat="1" applyFont="1" applyBorder="1" applyAlignment="1"/>
    <xf numFmtId="0" fontId="17" fillId="0" borderId="0" xfId="409" applyFont="1" applyBorder="1" applyAlignment="1">
      <alignment horizontal="left"/>
    </xf>
    <xf numFmtId="165" fontId="16" fillId="0" borderId="0" xfId="409" applyNumberFormat="1" applyFont="1" applyBorder="1" applyAlignment="1"/>
    <xf numFmtId="165" fontId="20" fillId="0" borderId="0" xfId="197" applyNumberFormat="1" applyFont="1" applyBorder="1"/>
    <xf numFmtId="0" fontId="19" fillId="0" borderId="110" xfId="10" applyFont="1" applyBorder="1"/>
    <xf numFmtId="0" fontId="20" fillId="0" borderId="134" xfId="10" applyFont="1" applyBorder="1"/>
    <xf numFmtId="0" fontId="20" fillId="0" borderId="107" xfId="10" applyFont="1" applyBorder="1"/>
    <xf numFmtId="0" fontId="17" fillId="0" borderId="0" xfId="6" applyFont="1" applyFill="1" applyBorder="1" applyAlignment="1">
      <alignment vertical="top"/>
    </xf>
    <xf numFmtId="0" fontId="16" fillId="0" borderId="83" xfId="0" applyFont="1" applyFill="1" applyBorder="1" applyAlignment="1">
      <alignment vertical="center" wrapText="1"/>
    </xf>
    <xf numFmtId="169" fontId="16" fillId="0" borderId="114" xfId="9" applyNumberFormat="1" applyFont="1" applyFill="1" applyBorder="1"/>
    <xf numFmtId="167" fontId="16" fillId="0" borderId="84" xfId="4" applyFont="1" applyFill="1" applyBorder="1" applyAlignment="1" applyProtection="1">
      <alignment vertical="top" wrapText="1"/>
    </xf>
    <xf numFmtId="169" fontId="19" fillId="2" borderId="133" xfId="9" applyNumberFormat="1" applyFont="1" applyFill="1" applyBorder="1"/>
    <xf numFmtId="0" fontId="20" fillId="2" borderId="0" xfId="0" applyFont="1" applyFill="1" applyBorder="1"/>
    <xf numFmtId="0" fontId="20" fillId="2" borderId="0" xfId="0" applyFont="1" applyFill="1" applyAlignment="1">
      <alignment horizontal="center"/>
    </xf>
    <xf numFmtId="166" fontId="20" fillId="2" borderId="0" xfId="9" applyFont="1" applyFill="1" applyBorder="1"/>
    <xf numFmtId="0" fontId="19" fillId="0" borderId="0" xfId="7" applyFont="1" applyAlignment="1">
      <alignment horizontal="center" vertical="top" wrapText="1"/>
    </xf>
    <xf numFmtId="165" fontId="34" fillId="0" borderId="0" xfId="21" applyNumberFormat="1" applyFont="1" applyFill="1" applyBorder="1" applyAlignment="1">
      <alignment horizontal="right" vertical="center" wrapText="1"/>
    </xf>
    <xf numFmtId="0" fontId="19" fillId="0" borderId="0" xfId="7" applyFont="1" applyFill="1" applyAlignment="1">
      <alignment horizontal="left" vertical="top"/>
    </xf>
    <xf numFmtId="0" fontId="20" fillId="0" borderId="0" xfId="7" applyFont="1" applyFill="1" applyAlignment="1">
      <alignment horizontal="justify"/>
    </xf>
    <xf numFmtId="169" fontId="20" fillId="0" borderId="0" xfId="0" applyNumberFormat="1" applyFont="1" applyFill="1" applyAlignment="1">
      <alignment vertical="center"/>
    </xf>
    <xf numFmtId="0" fontId="0" fillId="0" borderId="0" xfId="0" applyFill="1" applyAlignment="1">
      <alignment wrapText="1"/>
    </xf>
    <xf numFmtId="0" fontId="16" fillId="0" borderId="133" xfId="0" applyFont="1" applyFill="1" applyBorder="1"/>
    <xf numFmtId="169" fontId="34" fillId="0" borderId="0" xfId="10" applyNumberFormat="1" applyFont="1" applyFill="1" applyBorder="1"/>
    <xf numFmtId="165" fontId="17" fillId="0" borderId="0" xfId="409" applyNumberFormat="1" applyFont="1" applyFill="1" applyBorder="1" applyAlignment="1"/>
    <xf numFmtId="0" fontId="16" fillId="0" borderId="133" xfId="0" applyFont="1" applyFill="1" applyBorder="1" applyAlignment="1">
      <alignment horizontal="left" vertical="center" wrapText="1"/>
    </xf>
    <xf numFmtId="15" fontId="16" fillId="0" borderId="133" xfId="0" applyNumberFormat="1" applyFont="1" applyFill="1" applyBorder="1" applyAlignment="1">
      <alignment horizontal="center" vertical="center" wrapText="1"/>
    </xf>
    <xf numFmtId="0" fontId="17" fillId="0" borderId="133" xfId="0" applyFont="1" applyFill="1" applyBorder="1"/>
    <xf numFmtId="169" fontId="17" fillId="0" borderId="133" xfId="9" applyNumberFormat="1" applyFont="1" applyFill="1" applyBorder="1"/>
    <xf numFmtId="166" fontId="17" fillId="0" borderId="133" xfId="9" applyFont="1" applyFill="1" applyBorder="1"/>
    <xf numFmtId="169" fontId="17" fillId="0" borderId="133" xfId="0" applyNumberFormat="1" applyFont="1" applyFill="1" applyBorder="1"/>
    <xf numFmtId="166" fontId="20" fillId="2" borderId="83" xfId="9" applyFont="1" applyFill="1" applyBorder="1" applyAlignment="1">
      <alignment vertical="center"/>
    </xf>
    <xf numFmtId="165" fontId="17" fillId="0" borderId="0" xfId="0" applyNumberFormat="1" applyFont="1" applyFill="1"/>
    <xf numFmtId="0" fontId="44" fillId="2" borderId="0" xfId="0" applyFont="1" applyFill="1"/>
    <xf numFmtId="0" fontId="16" fillId="2" borderId="0" xfId="6" applyFont="1" applyFill="1" applyBorder="1" applyAlignment="1">
      <alignment horizontal="right" vertical="top" wrapText="1"/>
    </xf>
    <xf numFmtId="166" fontId="19" fillId="2" borderId="114" xfId="9" applyFont="1" applyFill="1" applyBorder="1" applyAlignment="1">
      <alignment horizontal="center" vertical="center" wrapText="1"/>
    </xf>
    <xf numFmtId="17" fontId="19" fillId="2" borderId="0" xfId="0" applyNumberFormat="1" applyFont="1" applyFill="1" applyBorder="1"/>
    <xf numFmtId="17" fontId="19" fillId="2" borderId="0" xfId="0" applyNumberFormat="1" applyFont="1" applyFill="1"/>
    <xf numFmtId="0" fontId="19" fillId="2" borderId="114" xfId="0" applyFont="1" applyFill="1" applyBorder="1"/>
    <xf numFmtId="0" fontId="20" fillId="2" borderId="107" xfId="0" applyFont="1" applyFill="1" applyBorder="1" applyAlignment="1">
      <alignment horizontal="center"/>
    </xf>
    <xf numFmtId="166" fontId="20" fillId="2" borderId="107" xfId="9" applyFont="1" applyFill="1" applyBorder="1"/>
    <xf numFmtId="0" fontId="19" fillId="2" borderId="0" xfId="0" applyFont="1" applyFill="1" applyAlignment="1">
      <alignment horizontal="center"/>
    </xf>
    <xf numFmtId="0" fontId="20" fillId="2" borderId="86" xfId="0" applyFont="1" applyFill="1" applyBorder="1" applyAlignment="1">
      <alignment horizontal="center"/>
    </xf>
    <xf numFmtId="166" fontId="20" fillId="2" borderId="86" xfId="9" applyFont="1" applyFill="1" applyBorder="1"/>
    <xf numFmtId="174" fontId="20" fillId="2" borderId="0" xfId="9" applyNumberFormat="1" applyFont="1" applyFill="1"/>
    <xf numFmtId="169" fontId="19" fillId="2" borderId="109" xfId="9" applyNumberFormat="1" applyFont="1" applyFill="1" applyBorder="1"/>
    <xf numFmtId="174" fontId="20" fillId="2" borderId="0" xfId="9" applyNumberFormat="1" applyFont="1" applyFill="1" applyBorder="1"/>
    <xf numFmtId="169" fontId="19" fillId="2" borderId="0" xfId="9" applyNumberFormat="1" applyFont="1" applyFill="1"/>
    <xf numFmtId="169" fontId="19" fillId="2" borderId="0" xfId="0" applyNumberFormat="1" applyFont="1" applyFill="1"/>
    <xf numFmtId="0" fontId="20" fillId="2" borderId="86" xfId="0" applyFont="1" applyFill="1" applyBorder="1" applyAlignment="1">
      <alignment horizontal="center" wrapText="1"/>
    </xf>
    <xf numFmtId="0" fontId="19" fillId="2" borderId="83" xfId="0" applyFont="1" applyFill="1" applyBorder="1" applyAlignment="1">
      <alignment wrapText="1"/>
    </xf>
    <xf numFmtId="0" fontId="19" fillId="2" borderId="79" xfId="0" applyFont="1" applyFill="1" applyBorder="1"/>
    <xf numFmtId="0" fontId="19" fillId="2" borderId="88" xfId="0" applyFont="1" applyFill="1" applyBorder="1" applyAlignment="1">
      <alignment horizontal="center"/>
    </xf>
    <xf numFmtId="169" fontId="19" fillId="2" borderId="89" xfId="9" applyNumberFormat="1" applyFont="1" applyFill="1" applyBorder="1"/>
    <xf numFmtId="169" fontId="19" fillId="2" borderId="90" xfId="9" applyNumberFormat="1" applyFont="1" applyFill="1" applyBorder="1"/>
    <xf numFmtId="0" fontId="19" fillId="2" borderId="0" xfId="0" applyFont="1" applyFill="1" applyBorder="1"/>
    <xf numFmtId="0" fontId="20" fillId="2" borderId="0" xfId="0" applyFont="1" applyFill="1" applyBorder="1" applyAlignment="1">
      <alignment horizontal="center"/>
    </xf>
    <xf numFmtId="169" fontId="18" fillId="2" borderId="0" xfId="9" applyNumberFormat="1" applyFont="1" applyFill="1" applyBorder="1"/>
    <xf numFmtId="166" fontId="19" fillId="2" borderId="133" xfId="9" applyFont="1" applyFill="1" applyBorder="1" applyAlignment="1">
      <alignment horizontal="center" vertical="center" wrapText="1"/>
    </xf>
    <xf numFmtId="0" fontId="19" fillId="2" borderId="114" xfId="0" applyFont="1" applyFill="1" applyBorder="1" applyAlignment="1">
      <alignment horizontal="left"/>
    </xf>
    <xf numFmtId="0" fontId="19" fillId="2" borderId="114" xfId="0" applyFont="1" applyFill="1" applyBorder="1" applyAlignment="1">
      <alignment horizontal="center"/>
    </xf>
    <xf numFmtId="0" fontId="20" fillId="2" borderId="83" xfId="0" applyFont="1" applyFill="1" applyBorder="1" applyAlignment="1">
      <alignment horizontal="center"/>
    </xf>
    <xf numFmtId="0" fontId="16" fillId="2" borderId="83" xfId="0" applyFont="1" applyFill="1" applyBorder="1" applyAlignment="1">
      <alignment wrapText="1"/>
    </xf>
    <xf numFmtId="0" fontId="17" fillId="2" borderId="83" xfId="0" applyFont="1" applyFill="1" applyBorder="1" applyAlignment="1">
      <alignment vertical="center"/>
    </xf>
    <xf numFmtId="0" fontId="16" fillId="2" borderId="83" xfId="0" applyFont="1" applyFill="1" applyBorder="1" applyAlignment="1">
      <alignment vertical="center"/>
    </xf>
    <xf numFmtId="169" fontId="16" fillId="2" borderId="133" xfId="9" applyNumberFormat="1" applyFont="1" applyFill="1" applyBorder="1" applyAlignment="1">
      <alignment vertical="center"/>
    </xf>
    <xf numFmtId="169" fontId="16" fillId="2" borderId="0" xfId="9" applyNumberFormat="1" applyFont="1" applyFill="1" applyBorder="1" applyAlignment="1">
      <alignment vertical="center"/>
    </xf>
    <xf numFmtId="169" fontId="19" fillId="2" borderId="114" xfId="9" applyNumberFormat="1" applyFont="1" applyFill="1" applyBorder="1"/>
    <xf numFmtId="0" fontId="17" fillId="2" borderId="83" xfId="0" applyFont="1" applyFill="1" applyBorder="1" applyAlignment="1">
      <alignment horizontal="left" vertical="center"/>
    </xf>
    <xf numFmtId="0" fontId="34" fillId="2" borderId="83" xfId="0" applyFont="1" applyFill="1" applyBorder="1" applyAlignment="1">
      <alignment vertical="center" wrapText="1"/>
    </xf>
    <xf numFmtId="0" fontId="17" fillId="2" borderId="83" xfId="0" applyFont="1" applyFill="1" applyBorder="1" applyAlignment="1"/>
    <xf numFmtId="169" fontId="24" fillId="2" borderId="0" xfId="9" applyNumberFormat="1" applyFont="1" applyFill="1" applyBorder="1" applyAlignment="1">
      <alignment vertical="center"/>
    </xf>
    <xf numFmtId="0" fontId="16" fillId="2" borderId="79" xfId="0" applyFont="1" applyFill="1" applyBorder="1" applyAlignment="1">
      <alignment vertical="center"/>
    </xf>
    <xf numFmtId="0" fontId="20" fillId="2" borderId="79" xfId="0" applyFont="1" applyFill="1" applyBorder="1" applyAlignment="1">
      <alignment horizontal="center"/>
    </xf>
    <xf numFmtId="0" fontId="17" fillId="2" borderId="83" xfId="0" quotePrefix="1" applyFont="1" applyFill="1" applyBorder="1" applyAlignment="1">
      <alignment horizontal="left" vertical="center" indent="2"/>
    </xf>
    <xf numFmtId="169" fontId="20" fillId="2" borderId="83" xfId="6" applyNumberFormat="1" applyFont="1" applyFill="1" applyBorder="1" applyAlignment="1"/>
    <xf numFmtId="169" fontId="19" fillId="2" borderId="79" xfId="9" applyNumberFormat="1" applyFont="1" applyFill="1" applyBorder="1"/>
    <xf numFmtId="0" fontId="20" fillId="2" borderId="79" xfId="0" applyFont="1" applyFill="1" applyBorder="1"/>
    <xf numFmtId="0" fontId="19" fillId="2" borderId="133" xfId="0" applyFont="1" applyFill="1" applyBorder="1"/>
    <xf numFmtId="0" fontId="19" fillId="2" borderId="133" xfId="0" applyFont="1" applyFill="1" applyBorder="1" applyAlignment="1">
      <alignment horizontal="center"/>
    </xf>
    <xf numFmtId="166" fontId="19" fillId="2" borderId="133" xfId="9" applyFont="1" applyFill="1" applyBorder="1" applyAlignment="1">
      <alignment horizontal="center" wrapText="1"/>
    </xf>
    <xf numFmtId="0" fontId="20" fillId="2" borderId="84" xfId="0" applyFont="1" applyFill="1" applyBorder="1"/>
    <xf numFmtId="0" fontId="20" fillId="2" borderId="114" xfId="0" applyFont="1" applyFill="1" applyBorder="1" applyAlignment="1">
      <alignment horizontal="center"/>
    </xf>
    <xf numFmtId="166" fontId="20" fillId="2" borderId="83" xfId="9" applyFont="1" applyFill="1" applyBorder="1"/>
    <xf numFmtId="0" fontId="20" fillId="2" borderId="87" xfId="0" applyFont="1" applyFill="1" applyBorder="1"/>
    <xf numFmtId="166" fontId="20" fillId="2" borderId="88" xfId="9" applyFont="1" applyFill="1" applyBorder="1"/>
    <xf numFmtId="165" fontId="19" fillId="0" borderId="13" xfId="7" applyNumberFormat="1" applyFont="1" applyFill="1" applyBorder="1" applyAlignment="1">
      <alignment vertical="center" wrapText="1"/>
    </xf>
    <xf numFmtId="169" fontId="20" fillId="0" borderId="0" xfId="7" applyNumberFormat="1" applyFont="1" applyFill="1"/>
    <xf numFmtId="169" fontId="20" fillId="0" borderId="0" xfId="7" applyNumberFormat="1" applyFont="1"/>
    <xf numFmtId="166" fontId="20" fillId="0" borderId="0" xfId="7" applyNumberFormat="1" applyFont="1"/>
    <xf numFmtId="0" fontId="17" fillId="0" borderId="0" xfId="0" applyFont="1" applyFill="1" applyBorder="1" applyAlignment="1">
      <alignment horizontal="left" vertical="justify" wrapText="1"/>
    </xf>
    <xf numFmtId="0" fontId="20" fillId="0" borderId="0" xfId="0" applyFont="1" applyFill="1" applyBorder="1" applyAlignment="1">
      <alignment vertical="top" wrapText="1"/>
    </xf>
    <xf numFmtId="0" fontId="16" fillId="0" borderId="0" xfId="0" applyFont="1" applyFill="1" applyBorder="1" applyAlignment="1">
      <alignment vertical="top"/>
    </xf>
    <xf numFmtId="169" fontId="20" fillId="2" borderId="0" xfId="0" applyNumberFormat="1" applyFont="1" applyFill="1" applyBorder="1" applyAlignment="1">
      <alignment horizontal="left" wrapText="1" indent="3"/>
    </xf>
    <xf numFmtId="169" fontId="20" fillId="2" borderId="0" xfId="0" applyNumberFormat="1" applyFont="1" applyFill="1" applyBorder="1" applyAlignment="1">
      <alignment horizontal="center"/>
    </xf>
    <xf numFmtId="169" fontId="17" fillId="0" borderId="79" xfId="9" applyNumberFormat="1" applyFont="1" applyFill="1" applyBorder="1"/>
    <xf numFmtId="0" fontId="16" fillId="0" borderId="83" xfId="11" applyFont="1" applyFill="1" applyBorder="1" applyAlignment="1">
      <alignment horizontal="left" vertical="center"/>
    </xf>
    <xf numFmtId="169" fontId="16" fillId="0" borderId="83" xfId="11" applyNumberFormat="1" applyFont="1" applyFill="1" applyBorder="1" applyAlignment="1">
      <alignment vertical="center"/>
    </xf>
    <xf numFmtId="0" fontId="16" fillId="0" borderId="83" xfId="6" applyFont="1" applyFill="1" applyBorder="1" applyAlignment="1">
      <alignment horizontal="center" vertical="center" wrapText="1"/>
    </xf>
    <xf numFmtId="166" fontId="16" fillId="0" borderId="83" xfId="1" applyFont="1" applyFill="1" applyBorder="1" applyAlignment="1">
      <alignment vertical="center"/>
    </xf>
    <xf numFmtId="169" fontId="16" fillId="0" borderId="83" xfId="1" applyNumberFormat="1" applyFont="1" applyFill="1" applyBorder="1" applyAlignment="1">
      <alignment vertical="center"/>
    </xf>
    <xf numFmtId="0" fontId="16" fillId="0" borderId="0" xfId="11" applyFont="1" applyFill="1" applyBorder="1" applyAlignment="1">
      <alignment horizontal="left" vertical="top" wrapText="1"/>
    </xf>
    <xf numFmtId="169" fontId="16" fillId="0" borderId="0" xfId="11" applyNumberFormat="1" applyFont="1" applyFill="1" applyBorder="1" applyAlignment="1">
      <alignment vertical="top" wrapText="1"/>
    </xf>
    <xf numFmtId="169" fontId="16" fillId="0" borderId="79" xfId="11" applyNumberFormat="1" applyFont="1" applyFill="1" applyBorder="1" applyAlignment="1">
      <alignment vertical="top" wrapText="1"/>
    </xf>
    <xf numFmtId="169" fontId="16" fillId="0" borderId="114" xfId="11" applyNumberFormat="1" applyFont="1" applyFill="1" applyBorder="1" applyAlignment="1">
      <alignment vertical="top" wrapText="1"/>
    </xf>
    <xf numFmtId="0" fontId="16" fillId="0" borderId="83" xfId="6" applyFont="1" applyFill="1" applyBorder="1" applyAlignment="1">
      <alignment vertical="top"/>
    </xf>
    <xf numFmtId="0" fontId="16" fillId="0" borderId="83" xfId="6" applyFont="1" applyFill="1" applyBorder="1" applyAlignment="1">
      <alignment horizontal="center" vertical="top" wrapText="1"/>
    </xf>
    <xf numFmtId="0" fontId="16" fillId="0" borderId="83" xfId="11" applyFont="1" applyFill="1" applyBorder="1" applyAlignment="1">
      <alignment horizontal="left" vertical="top" wrapText="1"/>
    </xf>
    <xf numFmtId="0" fontId="17" fillId="0" borderId="83" xfId="11" applyFont="1" applyFill="1" applyBorder="1" applyAlignment="1">
      <alignment vertical="top"/>
    </xf>
    <xf numFmtId="0" fontId="17" fillId="0" borderId="83" xfId="6" applyFont="1" applyFill="1" applyBorder="1" applyAlignment="1"/>
    <xf numFmtId="0" fontId="17" fillId="0" borderId="83" xfId="6" applyFont="1" applyFill="1" applyBorder="1" applyAlignment="1" applyProtection="1"/>
    <xf numFmtId="0" fontId="16" fillId="0" borderId="83" xfId="11" applyFont="1" applyFill="1" applyBorder="1" applyAlignment="1">
      <alignment horizontal="left" vertical="top"/>
    </xf>
    <xf numFmtId="0" fontId="17" fillId="0" borderId="79" xfId="11" applyFont="1" applyFill="1" applyBorder="1" applyAlignment="1">
      <alignment vertical="top"/>
    </xf>
    <xf numFmtId="169" fontId="16" fillId="0" borderId="114" xfId="1" applyNumberFormat="1" applyFont="1" applyFill="1" applyBorder="1"/>
    <xf numFmtId="0" fontId="16" fillId="0" borderId="84" xfId="6" applyFont="1" applyFill="1" applyBorder="1" applyAlignment="1"/>
    <xf numFmtId="166" fontId="16" fillId="0" borderId="86" xfId="1" applyFont="1" applyFill="1" applyBorder="1"/>
    <xf numFmtId="0" fontId="16" fillId="0" borderId="133" xfId="11" applyFont="1" applyFill="1" applyBorder="1" applyAlignment="1">
      <alignment horizontal="left" vertical="top"/>
    </xf>
    <xf numFmtId="169" fontId="16" fillId="0" borderId="133" xfId="11" applyNumberFormat="1" applyFont="1" applyFill="1" applyBorder="1" applyAlignment="1">
      <alignment vertical="top" wrapText="1"/>
    </xf>
    <xf numFmtId="0" fontId="16" fillId="0" borderId="110" xfId="11" applyFont="1" applyFill="1" applyBorder="1" applyAlignment="1">
      <alignment horizontal="left" vertical="top" wrapText="1"/>
    </xf>
    <xf numFmtId="0" fontId="16" fillId="0" borderId="84" xfId="6" applyFont="1" applyFill="1" applyBorder="1" applyAlignment="1">
      <alignment vertical="center" wrapText="1"/>
    </xf>
    <xf numFmtId="0" fontId="17" fillId="0" borderId="84" xfId="11" applyFont="1" applyFill="1" applyBorder="1" applyAlignment="1">
      <alignment vertical="top"/>
    </xf>
    <xf numFmtId="169" fontId="16" fillId="0" borderId="111" xfId="1" applyNumberFormat="1" applyFont="1" applyFill="1" applyBorder="1"/>
    <xf numFmtId="169" fontId="20" fillId="0" borderId="88" xfId="9" applyNumberFormat="1" applyFont="1" applyFill="1" applyBorder="1"/>
    <xf numFmtId="166" fontId="17" fillId="0" borderId="83" xfId="1" applyFont="1" applyFill="1" applyBorder="1"/>
    <xf numFmtId="166" fontId="16" fillId="0" borderId="83" xfId="1" applyFont="1" applyFill="1" applyBorder="1"/>
    <xf numFmtId="169" fontId="20" fillId="2" borderId="79" xfId="9" applyNumberFormat="1" applyFont="1" applyFill="1" applyBorder="1" applyAlignment="1">
      <alignment vertical="top" wrapText="1"/>
    </xf>
    <xf numFmtId="169" fontId="35" fillId="2" borderId="114" xfId="9" applyNumberFormat="1" applyFont="1" applyFill="1" applyBorder="1" applyAlignment="1">
      <alignment horizontal="left" vertical="top" wrapText="1"/>
    </xf>
    <xf numFmtId="169" fontId="34" fillId="2" borderId="83" xfId="9" applyNumberFormat="1" applyFont="1" applyFill="1" applyBorder="1" applyAlignment="1">
      <alignment horizontal="left" vertical="top" wrapText="1" indent="3"/>
    </xf>
    <xf numFmtId="169" fontId="34" fillId="0" borderId="83" xfId="9" applyNumberFormat="1" applyFont="1" applyFill="1" applyBorder="1" applyAlignment="1">
      <alignment horizontal="left" vertical="top" wrapText="1" indent="3"/>
    </xf>
    <xf numFmtId="169" fontId="34" fillId="2" borderId="83" xfId="9" applyNumberFormat="1" applyFont="1" applyFill="1" applyBorder="1" applyAlignment="1">
      <alignment horizontal="left" vertical="top" wrapText="1" indent="2"/>
    </xf>
    <xf numFmtId="169" fontId="34" fillId="2" borderId="83" xfId="9" quotePrefix="1" applyNumberFormat="1" applyFont="1" applyFill="1" applyBorder="1" applyAlignment="1">
      <alignment horizontal="left" vertical="top" wrapText="1" indent="3"/>
    </xf>
    <xf numFmtId="169" fontId="19" fillId="2" borderId="83" xfId="9" applyNumberFormat="1" applyFont="1" applyFill="1" applyBorder="1" applyAlignment="1">
      <alignment horizontal="left"/>
    </xf>
    <xf numFmtId="169" fontId="20" fillId="2" borderId="83" xfId="9" quotePrefix="1" applyNumberFormat="1" applyFont="1" applyFill="1" applyBorder="1" applyAlignment="1">
      <alignment horizontal="left" wrapText="1" indent="1"/>
    </xf>
    <xf numFmtId="169" fontId="35" fillId="2" borderId="79" xfId="9" applyNumberFormat="1" applyFont="1" applyFill="1" applyBorder="1" applyAlignment="1">
      <alignment horizontal="left" vertical="top" wrapText="1"/>
    </xf>
    <xf numFmtId="0" fontId="20" fillId="2" borderId="86" xfId="0" applyFont="1" applyFill="1" applyBorder="1"/>
    <xf numFmtId="169" fontId="19" fillId="2" borderId="86" xfId="9" applyNumberFormat="1" applyFont="1" applyFill="1" applyBorder="1"/>
    <xf numFmtId="169" fontId="16" fillId="2" borderId="114" xfId="9" applyNumberFormat="1" applyFont="1" applyFill="1" applyBorder="1" applyAlignment="1">
      <alignment horizontal="left" vertical="top"/>
    </xf>
    <xf numFmtId="169" fontId="16" fillId="2" borderId="83" xfId="9" applyNumberFormat="1" applyFont="1" applyFill="1" applyBorder="1" applyAlignment="1">
      <alignment horizontal="left" vertical="top"/>
    </xf>
    <xf numFmtId="0" fontId="20" fillId="2" borderId="83" xfId="0" applyFont="1" applyFill="1" applyBorder="1" applyAlignment="1">
      <alignment horizontal="left" indent="2"/>
    </xf>
    <xf numFmtId="169" fontId="34" fillId="2" borderId="83" xfId="9" applyNumberFormat="1" applyFont="1" applyFill="1" applyBorder="1" applyAlignment="1">
      <alignment vertical="top" wrapText="1"/>
    </xf>
    <xf numFmtId="169" fontId="35" fillId="2" borderId="79" xfId="9" applyNumberFormat="1" applyFont="1" applyFill="1" applyBorder="1" applyAlignment="1">
      <alignment vertical="top" wrapText="1"/>
    </xf>
    <xf numFmtId="169" fontId="34" fillId="2" borderId="0" xfId="9" applyNumberFormat="1" applyFont="1" applyFill="1" applyBorder="1" applyAlignment="1">
      <alignment vertical="top" wrapText="1"/>
    </xf>
    <xf numFmtId="169" fontId="35" fillId="0" borderId="0" xfId="9" applyNumberFormat="1" applyFont="1" applyFill="1" applyBorder="1" applyAlignment="1">
      <alignment vertical="top" wrapText="1"/>
    </xf>
    <xf numFmtId="169" fontId="35" fillId="0" borderId="110" xfId="9" applyNumberFormat="1" applyFont="1" applyFill="1" applyBorder="1" applyAlignment="1">
      <alignment horizontal="left" vertical="top" wrapText="1"/>
    </xf>
    <xf numFmtId="169" fontId="17" fillId="0" borderId="114" xfId="9" applyNumberFormat="1" applyFont="1" applyFill="1" applyBorder="1" applyAlignment="1">
      <alignment horizontal="right" vertical="top" wrapText="1"/>
    </xf>
    <xf numFmtId="169" fontId="17" fillId="0" borderId="111" xfId="9" applyNumberFormat="1" applyFont="1" applyFill="1" applyBorder="1" applyAlignment="1">
      <alignment horizontal="right" vertical="top" wrapText="1"/>
    </xf>
    <xf numFmtId="169" fontId="17" fillId="0" borderId="114" xfId="9" applyNumberFormat="1" applyFont="1" applyFill="1" applyBorder="1" applyAlignment="1">
      <alignment vertical="top"/>
    </xf>
    <xf numFmtId="169" fontId="34" fillId="0" borderId="87" xfId="9" applyNumberFormat="1" applyFont="1" applyFill="1" applyBorder="1" applyAlignment="1">
      <alignment horizontal="left" vertical="top" wrapText="1"/>
    </xf>
    <xf numFmtId="169" fontId="17" fillId="0" borderId="79" xfId="9" applyNumberFormat="1" applyFont="1" applyFill="1" applyBorder="1" applyAlignment="1">
      <alignment horizontal="right" vertical="top" wrapText="1"/>
    </xf>
    <xf numFmtId="10" fontId="17" fillId="0" borderId="88" xfId="9" applyNumberFormat="1" applyFont="1" applyFill="1" applyBorder="1" applyAlignment="1">
      <alignment horizontal="right" vertical="top" wrapText="1"/>
    </xf>
    <xf numFmtId="169" fontId="17" fillId="0" borderId="79" xfId="9" applyNumberFormat="1" applyFont="1" applyFill="1" applyBorder="1" applyAlignment="1">
      <alignment horizontal="center" vertical="top"/>
    </xf>
    <xf numFmtId="10" fontId="17" fillId="0" borderId="88" xfId="16" applyNumberFormat="1" applyFont="1" applyFill="1" applyBorder="1" applyAlignment="1">
      <alignment horizontal="center" vertical="top" wrapText="1"/>
    </xf>
    <xf numFmtId="0" fontId="22" fillId="0" borderId="84" xfId="0" quotePrefix="1" applyFont="1" applyFill="1" applyBorder="1" applyAlignment="1">
      <alignment vertical="center"/>
    </xf>
    <xf numFmtId="0" fontId="23" fillId="0" borderId="84" xfId="0" applyFont="1" applyFill="1" applyBorder="1" applyAlignment="1">
      <alignment vertical="center" wrapText="1"/>
    </xf>
    <xf numFmtId="0" fontId="22" fillId="0" borderId="84" xfId="0" applyFont="1" applyFill="1" applyBorder="1" applyAlignment="1">
      <alignment horizontal="left" vertical="center"/>
    </xf>
    <xf numFmtId="0" fontId="22" fillId="0" borderId="84" xfId="0" applyFont="1" applyFill="1" applyBorder="1" applyAlignment="1">
      <alignment vertical="center" wrapText="1"/>
    </xf>
    <xf numFmtId="0" fontId="26" fillId="0" borderId="114" xfId="0" applyFont="1" applyFill="1" applyBorder="1" applyAlignment="1">
      <alignment horizontal="center" vertical="center"/>
    </xf>
    <xf numFmtId="169" fontId="16" fillId="0" borderId="133" xfId="9" applyNumberFormat="1" applyFont="1" applyFill="1" applyBorder="1" applyAlignment="1">
      <alignment horizontal="center" vertical="center"/>
    </xf>
    <xf numFmtId="169" fontId="26" fillId="0" borderId="79" xfId="9" applyNumberFormat="1" applyFont="1" applyFill="1" applyBorder="1" applyAlignment="1">
      <alignment horizontal="center" vertical="center"/>
    </xf>
    <xf numFmtId="169" fontId="16" fillId="0" borderId="114" xfId="9" applyNumberFormat="1" applyFont="1" applyFill="1" applyBorder="1" applyAlignment="1">
      <alignment horizontal="center" vertical="center"/>
    </xf>
    <xf numFmtId="169" fontId="16" fillId="0" borderId="79" xfId="9" applyNumberFormat="1" applyFont="1" applyFill="1" applyBorder="1" applyAlignment="1">
      <alignment horizontal="center" vertical="center"/>
    </xf>
    <xf numFmtId="169" fontId="17" fillId="0" borderId="79" xfId="9" applyNumberFormat="1" applyFont="1" applyFill="1" applyBorder="1" applyAlignment="1">
      <alignment horizontal="center" vertical="center"/>
    </xf>
    <xf numFmtId="0" fontId="20" fillId="0" borderId="0" xfId="0" applyFont="1" applyFill="1" applyBorder="1" applyAlignment="1">
      <alignment vertical="top" wrapText="1"/>
    </xf>
    <xf numFmtId="173" fontId="14" fillId="0" borderId="5" xfId="9" applyNumberFormat="1" applyFont="1" applyFill="1" applyBorder="1" applyAlignment="1">
      <alignment vertical="top"/>
    </xf>
    <xf numFmtId="190" fontId="14" fillId="0" borderId="0" xfId="9" applyNumberFormat="1" applyFont="1" applyFill="1" applyBorder="1" applyAlignment="1">
      <alignment vertical="top"/>
    </xf>
    <xf numFmtId="166" fontId="14" fillId="0" borderId="14" xfId="9" applyNumberFormat="1" applyFont="1" applyFill="1" applyBorder="1" applyAlignment="1">
      <alignment vertical="top"/>
    </xf>
    <xf numFmtId="191" fontId="14" fillId="0" borderId="0" xfId="9" applyNumberFormat="1" applyFont="1" applyFill="1" applyBorder="1" applyAlignment="1">
      <alignment vertical="top"/>
    </xf>
    <xf numFmtId="3" fontId="20" fillId="0" borderId="83" xfId="0" applyNumberFormat="1" applyFont="1" applyFill="1" applyBorder="1" applyAlignment="1">
      <alignment horizontal="right" vertical="top" wrapText="1"/>
    </xf>
    <xf numFmtId="3" fontId="20" fillId="0" borderId="86" xfId="0" applyNumberFormat="1" applyFont="1" applyFill="1" applyBorder="1" applyAlignment="1">
      <alignment horizontal="right" vertical="top" wrapText="1"/>
    </xf>
    <xf numFmtId="0" fontId="16" fillId="0" borderId="84" xfId="0" applyFont="1" applyFill="1" applyBorder="1" applyAlignment="1">
      <alignment vertical="center" wrapText="1"/>
    </xf>
    <xf numFmtId="169" fontId="16" fillId="0" borderId="135" xfId="9" applyNumberFormat="1" applyFont="1" applyFill="1" applyBorder="1"/>
    <xf numFmtId="169" fontId="16" fillId="0" borderId="0" xfId="9" applyNumberFormat="1" applyFont="1" applyFill="1" applyBorder="1"/>
    <xf numFmtId="0" fontId="17" fillId="0" borderId="79" xfId="10" applyFont="1" applyFill="1" applyBorder="1"/>
    <xf numFmtId="169" fontId="17" fillId="0" borderId="79" xfId="9" applyNumberFormat="1" applyFont="1" applyFill="1" applyBorder="1" applyAlignment="1">
      <alignment horizontal="center"/>
    </xf>
    <xf numFmtId="169" fontId="17" fillId="0" borderId="88" xfId="9" applyNumberFormat="1" applyFont="1" applyFill="1" applyBorder="1"/>
    <xf numFmtId="0" fontId="17" fillId="0" borderId="83" xfId="10" applyFont="1" applyFill="1" applyBorder="1"/>
    <xf numFmtId="0" fontId="17" fillId="0" borderId="0" xfId="10" applyFont="1" applyFill="1" applyBorder="1" applyAlignment="1">
      <alignment horizontal="center"/>
    </xf>
    <xf numFmtId="169" fontId="17" fillId="0" borderId="0" xfId="10" applyNumberFormat="1" applyFont="1" applyFill="1" applyBorder="1"/>
    <xf numFmtId="169" fontId="17" fillId="0" borderId="0" xfId="9" applyNumberFormat="1" applyFont="1" applyFill="1" applyBorder="1" applyAlignment="1">
      <alignment horizontal="center"/>
    </xf>
    <xf numFmtId="0" fontId="17" fillId="0" borderId="84" xfId="6" applyFont="1" applyFill="1" applyBorder="1" applyAlignment="1">
      <alignment horizontal="left" vertical="top" wrapText="1"/>
    </xf>
    <xf numFmtId="0" fontId="17" fillId="0" borderId="84" xfId="0" applyFont="1" applyFill="1" applyBorder="1" applyAlignment="1">
      <alignment horizontal="center" vertical="center"/>
    </xf>
    <xf numFmtId="0" fontId="17" fillId="0" borderId="84" xfId="0" applyFont="1" applyFill="1" applyBorder="1" applyAlignment="1">
      <alignment horizontal="center"/>
    </xf>
    <xf numFmtId="0" fontId="16" fillId="0" borderId="84" xfId="0" applyFont="1" applyFill="1" applyBorder="1" applyAlignment="1">
      <alignment horizontal="center" vertical="center"/>
    </xf>
    <xf numFmtId="169" fontId="16" fillId="0" borderId="5" xfId="9" applyNumberFormat="1" applyFont="1" applyFill="1" applyBorder="1" applyAlignment="1">
      <alignment vertical="center"/>
    </xf>
    <xf numFmtId="169" fontId="16" fillId="0" borderId="5" xfId="9" applyNumberFormat="1" applyFont="1" applyFill="1" applyBorder="1" applyAlignment="1"/>
    <xf numFmtId="169" fontId="17" fillId="0" borderId="5" xfId="9" applyNumberFormat="1" applyFont="1" applyFill="1" applyBorder="1" applyAlignment="1">
      <alignment vertical="center"/>
    </xf>
    <xf numFmtId="169" fontId="16" fillId="0" borderId="136" xfId="9" applyNumberFormat="1" applyFont="1" applyFill="1" applyBorder="1" applyAlignment="1">
      <alignment vertical="center"/>
    </xf>
    <xf numFmtId="169" fontId="16" fillId="0" borderId="114" xfId="9" applyNumberFormat="1" applyFont="1" applyFill="1" applyBorder="1" applyAlignment="1">
      <alignment vertical="center"/>
    </xf>
    <xf numFmtId="169" fontId="16" fillId="0" borderId="133" xfId="9" applyNumberFormat="1" applyFont="1" applyFill="1" applyBorder="1" applyAlignment="1">
      <alignment vertical="center"/>
    </xf>
    <xf numFmtId="165" fontId="16" fillId="0" borderId="133" xfId="0" applyNumberFormat="1" applyFont="1" applyFill="1" applyBorder="1" applyAlignment="1">
      <alignment vertical="center"/>
    </xf>
    <xf numFmtId="169" fontId="16" fillId="0" borderId="79" xfId="9" applyNumberFormat="1" applyFont="1" applyFill="1" applyBorder="1" applyAlignment="1">
      <alignment vertical="center"/>
    </xf>
    <xf numFmtId="169" fontId="17" fillId="0" borderId="30" xfId="9" applyNumberFormat="1" applyFont="1" applyFill="1" applyBorder="1" applyAlignment="1">
      <alignment vertical="center"/>
    </xf>
    <xf numFmtId="0" fontId="20" fillId="2" borderId="84" xfId="0" applyFont="1" applyFill="1" applyBorder="1" applyAlignment="1">
      <alignment horizontal="center" vertical="top" wrapText="1"/>
    </xf>
    <xf numFmtId="169" fontId="20" fillId="0" borderId="84" xfId="9" applyNumberFormat="1" applyFont="1" applyFill="1" applyBorder="1" applyAlignment="1">
      <alignment vertical="top" wrapText="1"/>
    </xf>
    <xf numFmtId="169" fontId="19" fillId="0" borderId="84" xfId="9" applyNumberFormat="1" applyFont="1" applyFill="1" applyBorder="1" applyAlignment="1">
      <alignment horizontal="justify" vertical="top" wrapText="1"/>
    </xf>
    <xf numFmtId="169" fontId="19" fillId="0" borderId="5" xfId="9" applyNumberFormat="1" applyFont="1" applyFill="1" applyBorder="1" applyAlignment="1">
      <alignment horizontal="right" vertical="top" wrapText="1"/>
    </xf>
    <xf numFmtId="169" fontId="19" fillId="0" borderId="83" xfId="9" applyNumberFormat="1" applyFont="1" applyFill="1" applyBorder="1" applyAlignment="1">
      <alignment horizontal="right" vertical="top" wrapText="1"/>
    </xf>
    <xf numFmtId="169" fontId="19" fillId="0" borderId="89" xfId="9" applyNumberFormat="1" applyFont="1" applyFill="1" applyBorder="1" applyAlignment="1">
      <alignment horizontal="right" vertical="top" wrapText="1"/>
    </xf>
    <xf numFmtId="169" fontId="19" fillId="0" borderId="84" xfId="9" applyNumberFormat="1" applyFont="1" applyFill="1" applyBorder="1" applyAlignment="1">
      <alignment vertical="top" wrapText="1"/>
    </xf>
    <xf numFmtId="169" fontId="19" fillId="0" borderId="5" xfId="9" applyNumberFormat="1" applyFont="1" applyFill="1" applyBorder="1" applyAlignment="1">
      <alignment vertical="top" wrapText="1"/>
    </xf>
    <xf numFmtId="169" fontId="19" fillId="0" borderId="133" xfId="9" applyNumberFormat="1" applyFont="1" applyFill="1" applyBorder="1" applyAlignment="1">
      <alignment vertical="top" wrapText="1"/>
    </xf>
    <xf numFmtId="169" fontId="19" fillId="0" borderId="137" xfId="9" applyNumberFormat="1" applyFont="1" applyFill="1" applyBorder="1" applyAlignment="1">
      <alignment horizontal="right" vertical="top" wrapText="1"/>
    </xf>
    <xf numFmtId="169" fontId="19" fillId="0" borderId="134" xfId="9" applyNumberFormat="1" applyFont="1" applyFill="1" applyBorder="1" applyAlignment="1">
      <alignment vertical="top" wrapText="1"/>
    </xf>
    <xf numFmtId="0" fontId="17" fillId="2" borderId="134" xfId="6" applyFont="1" applyFill="1" applyBorder="1" applyAlignment="1">
      <alignment horizontal="center" vertical="top"/>
    </xf>
    <xf numFmtId="169" fontId="18" fillId="0" borderId="134" xfId="9" applyNumberFormat="1" applyFont="1" applyFill="1" applyBorder="1" applyAlignment="1">
      <alignment vertical="top"/>
    </xf>
    <xf numFmtId="0" fontId="20" fillId="0" borderId="45" xfId="0" applyFont="1" applyFill="1" applyBorder="1"/>
    <xf numFmtId="166" fontId="18" fillId="0" borderId="0" xfId="9" applyFont="1" applyFill="1" applyAlignment="1">
      <alignment vertical="top"/>
    </xf>
    <xf numFmtId="169" fontId="18" fillId="0" borderId="0" xfId="9" applyNumberFormat="1" applyFont="1" applyFill="1" applyAlignment="1">
      <alignment vertical="top"/>
    </xf>
    <xf numFmtId="0" fontId="17" fillId="0" borderId="0" xfId="0" applyFont="1" applyFill="1" applyBorder="1" applyAlignment="1">
      <alignment vertical="justify" wrapText="1"/>
    </xf>
    <xf numFmtId="0" fontId="20" fillId="0" borderId="0" xfId="0" applyFont="1" applyFill="1" applyBorder="1" applyAlignment="1">
      <alignment vertical="justify"/>
    </xf>
    <xf numFmtId="0" fontId="20" fillId="0" borderId="0" xfId="0" applyFont="1" applyFill="1" applyBorder="1" applyAlignment="1">
      <alignment horizontal="left" vertical="justify"/>
    </xf>
    <xf numFmtId="0" fontId="20" fillId="0" borderId="0" xfId="21" applyFont="1" applyFill="1" applyAlignment="1">
      <alignment vertical="top"/>
    </xf>
    <xf numFmtId="169" fontId="19" fillId="0" borderId="89" xfId="9" applyNumberFormat="1" applyFont="1" applyFill="1" applyBorder="1" applyAlignment="1">
      <alignment horizontal="justify" vertical="top" wrapText="1"/>
    </xf>
    <xf numFmtId="0" fontId="35" fillId="0" borderId="22" xfId="0" applyFont="1" applyBorder="1" applyAlignment="1">
      <alignment vertical="center" wrapText="1"/>
    </xf>
    <xf numFmtId="0" fontId="35" fillId="0" borderId="22" xfId="0" applyFont="1" applyBorder="1" applyAlignment="1">
      <alignment horizontal="center" vertical="center" wrapText="1"/>
    </xf>
    <xf numFmtId="0" fontId="20" fillId="0" borderId="0" xfId="0" applyFont="1" applyAlignment="1">
      <alignment vertical="center"/>
    </xf>
    <xf numFmtId="0" fontId="20" fillId="0" borderId="0" xfId="0" applyFont="1" applyAlignment="1">
      <alignment horizontal="justify" wrapText="1"/>
    </xf>
    <xf numFmtId="0" fontId="20" fillId="0" borderId="138" xfId="0" applyFont="1" applyBorder="1" applyAlignment="1">
      <alignment horizontal="justify" wrapText="1"/>
    </xf>
    <xf numFmtId="0" fontId="20" fillId="0" borderId="138" xfId="0" applyFont="1" applyBorder="1" applyAlignment="1">
      <alignment horizontal="center" wrapText="1"/>
    </xf>
    <xf numFmtId="169" fontId="20" fillId="0" borderId="0" xfId="9" applyNumberFormat="1" applyFont="1" applyAlignment="1">
      <alignment horizontal="center" wrapText="1"/>
    </xf>
    <xf numFmtId="17" fontId="20" fillId="0" borderId="0" xfId="0" applyNumberFormat="1" applyFont="1" applyAlignment="1">
      <alignment horizontal="right" wrapText="1"/>
    </xf>
    <xf numFmtId="0" fontId="20" fillId="0" borderId="138" xfId="0" applyFont="1" applyBorder="1" applyAlignment="1">
      <alignment horizontal="right" wrapText="1"/>
    </xf>
    <xf numFmtId="166" fontId="20" fillId="0" borderId="0" xfId="9" applyFont="1" applyAlignment="1">
      <alignment horizontal="right" wrapText="1"/>
    </xf>
    <xf numFmtId="169" fontId="20" fillId="0" borderId="0" xfId="9" applyNumberFormat="1" applyFont="1" applyAlignment="1">
      <alignment vertical="center"/>
    </xf>
    <xf numFmtId="169" fontId="20" fillId="0" borderId="0" xfId="9" applyNumberFormat="1" applyFont="1" applyAlignment="1">
      <alignment horizontal="justify" wrapText="1"/>
    </xf>
    <xf numFmtId="169" fontId="17" fillId="0" borderId="0" xfId="9" applyNumberFormat="1" applyFont="1" applyFill="1" applyBorder="1" applyAlignment="1" applyProtection="1">
      <alignment horizontal="center" vertical="top"/>
    </xf>
    <xf numFmtId="169" fontId="16" fillId="0" borderId="0" xfId="9" applyNumberFormat="1" applyFont="1" applyFill="1" applyBorder="1" applyAlignment="1" applyProtection="1">
      <alignment horizontal="center" vertical="top"/>
    </xf>
    <xf numFmtId="0" fontId="17" fillId="0" borderId="0" xfId="6" applyFont="1" applyFill="1" applyBorder="1" applyAlignment="1">
      <alignment vertical="top"/>
    </xf>
    <xf numFmtId="0" fontId="35" fillId="0" borderId="0" xfId="0" applyFont="1" applyAlignment="1">
      <alignment horizontal="left" wrapText="1"/>
    </xf>
    <xf numFmtId="0" fontId="16" fillId="0" borderId="133" xfId="0" applyFont="1" applyFill="1" applyBorder="1" applyAlignment="1">
      <alignment horizontal="center" vertical="center" wrapText="1"/>
    </xf>
    <xf numFmtId="0" fontId="17" fillId="0" borderId="86" xfId="10" applyFont="1" applyFill="1" applyBorder="1" applyAlignment="1">
      <alignment horizontal="center"/>
    </xf>
    <xf numFmtId="169" fontId="17" fillId="0" borderId="86" xfId="9" applyNumberFormat="1" applyFont="1" applyFill="1" applyBorder="1" applyAlignment="1">
      <alignment horizontal="center"/>
    </xf>
    <xf numFmtId="166" fontId="17" fillId="0" borderId="86" xfId="9" applyFont="1" applyFill="1" applyBorder="1" applyAlignment="1">
      <alignment horizontal="center"/>
    </xf>
    <xf numFmtId="169" fontId="17" fillId="0" borderId="86" xfId="9" applyNumberFormat="1" applyFont="1" applyFill="1" applyBorder="1"/>
    <xf numFmtId="169" fontId="17" fillId="0" borderId="88" xfId="9" applyNumberFormat="1" applyFont="1" applyFill="1" applyBorder="1" applyAlignment="1">
      <alignment horizontal="center"/>
    </xf>
    <xf numFmtId="0" fontId="17" fillId="0" borderId="83" xfId="10" applyFont="1" applyFill="1" applyBorder="1" applyAlignment="1">
      <alignment horizontal="center"/>
    </xf>
    <xf numFmtId="169" fontId="16" fillId="0" borderId="140" xfId="9" applyNumberFormat="1" applyFont="1" applyFill="1" applyBorder="1"/>
    <xf numFmtId="169" fontId="17" fillId="0" borderId="0" xfId="9" applyNumberFormat="1" applyFont="1" applyFill="1" applyBorder="1" applyAlignment="1" applyProtection="1">
      <alignment horizontal="center" vertical="top" wrapText="1"/>
    </xf>
    <xf numFmtId="0" fontId="16" fillId="0" borderId="133" xfId="10" applyFont="1" applyFill="1" applyBorder="1"/>
    <xf numFmtId="165" fontId="17" fillId="0" borderId="135" xfId="0" applyNumberFormat="1" applyFont="1" applyFill="1" applyBorder="1" applyAlignment="1">
      <alignment vertical="center"/>
    </xf>
    <xf numFmtId="165" fontId="24" fillId="0" borderId="135" xfId="0" applyNumberFormat="1" applyFont="1" applyFill="1" applyBorder="1" applyAlignment="1">
      <alignment vertical="center"/>
    </xf>
    <xf numFmtId="0" fontId="17" fillId="0" borderId="111" xfId="10" applyFont="1" applyFill="1" applyBorder="1"/>
    <xf numFmtId="0" fontId="17" fillId="0" borderId="86" xfId="10" applyFont="1" applyFill="1" applyBorder="1"/>
    <xf numFmtId="0" fontId="17" fillId="0" borderId="88" xfId="10" applyFont="1" applyFill="1" applyBorder="1"/>
    <xf numFmtId="179" fontId="16" fillId="2" borderId="0" xfId="0" applyNumberFormat="1" applyFont="1" applyFill="1" applyBorder="1" applyAlignment="1">
      <alignment vertical="top"/>
    </xf>
    <xf numFmtId="169" fontId="16" fillId="2" borderId="0" xfId="9" applyNumberFormat="1" applyFont="1" applyFill="1" applyBorder="1" applyAlignment="1">
      <alignment horizontal="right" vertical="top"/>
    </xf>
    <xf numFmtId="0" fontId="23" fillId="2" borderId="59" xfId="53" applyFont="1" applyFill="1" applyBorder="1" applyAlignment="1">
      <alignment horizontal="center" vertical="top" wrapText="1"/>
    </xf>
    <xf numFmtId="169" fontId="23" fillId="2" borderId="35" xfId="9" applyNumberFormat="1" applyFont="1" applyFill="1" applyBorder="1" applyAlignment="1">
      <alignment horizontal="center" vertical="top" wrapText="1"/>
    </xf>
    <xf numFmtId="169" fontId="23" fillId="2" borderId="51" xfId="9" applyNumberFormat="1" applyFont="1" applyFill="1" applyBorder="1" applyAlignment="1">
      <alignment horizontal="center" vertical="top" wrapText="1"/>
    </xf>
    <xf numFmtId="169" fontId="16" fillId="2" borderId="44" xfId="9" applyNumberFormat="1" applyFont="1" applyFill="1" applyBorder="1" applyAlignment="1">
      <alignment horizontal="center" vertical="top"/>
    </xf>
    <xf numFmtId="169" fontId="16" fillId="2" borderId="52" xfId="9" applyNumberFormat="1" applyFont="1" applyFill="1" applyBorder="1" applyAlignment="1">
      <alignment horizontal="center" vertical="top"/>
    </xf>
    <xf numFmtId="169" fontId="16" fillId="2" borderId="44" xfId="9" applyNumberFormat="1" applyFont="1" applyFill="1" applyBorder="1" applyAlignment="1">
      <alignment vertical="top"/>
    </xf>
    <xf numFmtId="169" fontId="16" fillId="2" borderId="52" xfId="9" applyNumberFormat="1" applyFont="1" applyFill="1" applyBorder="1" applyAlignment="1">
      <alignment vertical="top"/>
    </xf>
    <xf numFmtId="169" fontId="17" fillId="2" borderId="44" xfId="9" applyNumberFormat="1" applyFont="1" applyFill="1" applyBorder="1" applyAlignment="1">
      <alignment vertical="top"/>
    </xf>
    <xf numFmtId="169" fontId="17" fillId="2" borderId="52" xfId="9" applyNumberFormat="1" applyFont="1" applyFill="1" applyBorder="1" applyAlignment="1">
      <alignment vertical="top"/>
    </xf>
    <xf numFmtId="169" fontId="16" fillId="2" borderId="38" xfId="9" applyNumberFormat="1" applyFont="1" applyFill="1" applyBorder="1" applyAlignment="1">
      <alignment vertical="top"/>
    </xf>
    <xf numFmtId="169" fontId="16" fillId="2" borderId="40" xfId="9" applyNumberFormat="1" applyFont="1" applyFill="1" applyBorder="1" applyAlignment="1">
      <alignment vertical="top"/>
    </xf>
    <xf numFmtId="169" fontId="17" fillId="2" borderId="37" xfId="9" applyNumberFormat="1" applyFont="1" applyFill="1" applyBorder="1" applyAlignment="1">
      <alignment vertical="top"/>
    </xf>
    <xf numFmtId="169" fontId="17" fillId="2" borderId="53" xfId="9" applyNumberFormat="1" applyFont="1" applyFill="1" applyBorder="1" applyAlignment="1">
      <alignment vertical="top"/>
    </xf>
    <xf numFmtId="169" fontId="16" fillId="2" borderId="0" xfId="9" applyNumberFormat="1" applyFont="1" applyFill="1" applyBorder="1" applyAlignment="1">
      <alignment horizontal="left" vertical="top"/>
    </xf>
    <xf numFmtId="179" fontId="16" fillId="2" borderId="54" xfId="0" applyNumberFormat="1" applyFont="1" applyFill="1" applyBorder="1" applyAlignment="1" applyProtection="1">
      <alignment horizontal="center" vertical="top"/>
    </xf>
    <xf numFmtId="179" fontId="17" fillId="2" borderId="19" xfId="0" applyNumberFormat="1" applyFont="1" applyFill="1" applyBorder="1" applyAlignment="1">
      <alignment horizontal="center" vertical="top"/>
    </xf>
    <xf numFmtId="179" fontId="17" fillId="2" borderId="19" xfId="0" applyNumberFormat="1" applyFont="1" applyFill="1" applyBorder="1" applyAlignment="1" applyProtection="1">
      <alignment horizontal="left" vertical="top"/>
    </xf>
    <xf numFmtId="179" fontId="17" fillId="2" borderId="19" xfId="0" quotePrefix="1" applyNumberFormat="1" applyFont="1" applyFill="1" applyBorder="1" applyAlignment="1" applyProtection="1">
      <alignment horizontal="left" vertical="top" indent="1"/>
    </xf>
    <xf numFmtId="179" fontId="17" fillId="2" borderId="19" xfId="0" applyNumberFormat="1" applyFont="1" applyFill="1" applyBorder="1" applyAlignment="1" applyProtection="1">
      <alignment horizontal="left" vertical="top" indent="1"/>
    </xf>
    <xf numFmtId="0" fontId="16" fillId="2" borderId="19" xfId="0" applyFont="1" applyFill="1" applyBorder="1" applyAlignment="1">
      <alignment horizontal="center" vertical="top"/>
    </xf>
    <xf numFmtId="179" fontId="16" fillId="2" borderId="19" xfId="0" applyNumberFormat="1" applyFont="1" applyFill="1" applyBorder="1" applyAlignment="1" applyProtection="1">
      <alignment horizontal="left" vertical="top"/>
    </xf>
    <xf numFmtId="179" fontId="16" fillId="2" borderId="57" xfId="0" applyNumberFormat="1" applyFont="1" applyFill="1" applyBorder="1" applyAlignment="1">
      <alignment horizontal="center" vertical="top"/>
    </xf>
    <xf numFmtId="0" fontId="35" fillId="0" borderId="0" xfId="21" applyFont="1" applyFill="1" applyAlignment="1">
      <alignment horizontal="center" vertical="center" wrapText="1"/>
    </xf>
    <xf numFmtId="0" fontId="34" fillId="0" borderId="0" xfId="21" applyFont="1" applyFill="1" applyAlignment="1">
      <alignment horizontal="center" vertical="center" wrapText="1"/>
    </xf>
    <xf numFmtId="169" fontId="17" fillId="0" borderId="0" xfId="9" applyNumberFormat="1" applyFont="1" applyFill="1" applyBorder="1" applyAlignment="1" applyProtection="1">
      <alignment horizontal="center" vertical="top"/>
    </xf>
    <xf numFmtId="169" fontId="16" fillId="0" borderId="0" xfId="9" applyNumberFormat="1" applyFont="1" applyFill="1" applyBorder="1" applyAlignment="1" applyProtection="1">
      <alignment horizontal="center" vertical="top"/>
    </xf>
    <xf numFmtId="0" fontId="20" fillId="0" borderId="0" xfId="0" applyFont="1" applyFill="1" applyAlignment="1">
      <alignment horizontal="left" vertical="top" wrapText="1"/>
    </xf>
    <xf numFmtId="0" fontId="17" fillId="0" borderId="0" xfId="313" applyFont="1" applyFill="1" applyAlignment="1">
      <alignment horizontal="justify" vertical="justify"/>
    </xf>
    <xf numFmtId="0" fontId="17" fillId="0" borderId="0" xfId="409" applyFont="1" applyFill="1" applyBorder="1" applyAlignment="1">
      <alignment horizontal="justify" vertical="justify"/>
    </xf>
    <xf numFmtId="0" fontId="17" fillId="0" borderId="0" xfId="6" applyFont="1" applyFill="1" applyBorder="1" applyAlignment="1">
      <alignment horizontal="left" vertical="top" wrapText="1"/>
    </xf>
    <xf numFmtId="0" fontId="17" fillId="0" borderId="0" xfId="6" applyFont="1" applyFill="1" applyBorder="1" applyAlignment="1">
      <alignment vertical="top"/>
    </xf>
    <xf numFmtId="0" fontId="17" fillId="0" borderId="0" xfId="0" applyFont="1" applyFill="1" applyBorder="1" applyAlignment="1">
      <alignment horizontal="justify" vertical="top" wrapText="1"/>
    </xf>
    <xf numFmtId="0" fontId="20" fillId="0" borderId="0" xfId="7" applyFont="1" applyFill="1" applyAlignment="1">
      <alignment horizontal="left" vertical="top" wrapText="1"/>
    </xf>
    <xf numFmtId="0" fontId="19" fillId="2" borderId="80" xfId="0" applyFont="1" applyFill="1" applyBorder="1" applyAlignment="1">
      <alignment horizontal="left"/>
    </xf>
    <xf numFmtId="165" fontId="17" fillId="0" borderId="0" xfId="9" applyNumberFormat="1" applyFont="1" applyFill="1" applyBorder="1" applyAlignment="1">
      <alignment horizontal="right" vertical="center"/>
    </xf>
    <xf numFmtId="169" fontId="19" fillId="0" borderId="82" xfId="9" applyNumberFormat="1" applyFont="1" applyFill="1" applyBorder="1" applyAlignment="1">
      <alignment horizontal="center" vertical="top" wrapText="1"/>
    </xf>
    <xf numFmtId="165" fontId="22" fillId="0" borderId="108" xfId="0" applyNumberFormat="1" applyFont="1" applyFill="1" applyBorder="1" applyAlignment="1">
      <alignment vertical="center"/>
    </xf>
    <xf numFmtId="169" fontId="17" fillId="0" borderId="86" xfId="9" applyNumberFormat="1" applyFont="1" applyFill="1" applyBorder="1" applyAlignment="1">
      <alignment horizontal="right" vertical="center"/>
    </xf>
    <xf numFmtId="0" fontId="17" fillId="0" borderId="84" xfId="0" applyFont="1" applyFill="1" applyBorder="1" applyAlignment="1">
      <alignment horizontal="left" vertical="center"/>
    </xf>
    <xf numFmtId="0" fontId="20" fillId="0" borderId="86" xfId="0" applyFont="1" applyFill="1" applyBorder="1" applyAlignment="1"/>
    <xf numFmtId="169" fontId="17" fillId="0" borderId="88" xfId="9" applyNumberFormat="1" applyFont="1" applyFill="1" applyBorder="1" applyAlignment="1">
      <alignment horizontal="right" vertical="center"/>
    </xf>
    <xf numFmtId="169" fontId="16" fillId="0" borderId="65" xfId="9" applyNumberFormat="1" applyFont="1" applyFill="1" applyBorder="1" applyAlignment="1">
      <alignment horizontal="right" vertical="center"/>
    </xf>
    <xf numFmtId="169" fontId="16" fillId="0" borderId="78" xfId="9" applyNumberFormat="1" applyFont="1" applyFill="1" applyBorder="1" applyAlignment="1">
      <alignment horizontal="right" vertical="center"/>
    </xf>
    <xf numFmtId="0" fontId="17" fillId="0" borderId="0" xfId="0" applyFont="1" applyFill="1" applyBorder="1" applyAlignment="1">
      <alignment horizontal="left" vertical="center"/>
    </xf>
    <xf numFmtId="165" fontId="17" fillId="0" borderId="48" xfId="9" applyNumberFormat="1" applyFont="1" applyFill="1" applyBorder="1" applyAlignment="1">
      <alignment horizontal="right" vertical="center"/>
    </xf>
    <xf numFmtId="165" fontId="17" fillId="0" borderId="0" xfId="6" applyNumberFormat="1" applyFont="1" applyFill="1"/>
    <xf numFmtId="0" fontId="16" fillId="0" borderId="47" xfId="0" applyFont="1" applyFill="1" applyBorder="1" applyAlignment="1">
      <alignment horizontal="justify" vertical="top" wrapText="1"/>
    </xf>
    <xf numFmtId="0" fontId="16" fillId="0" borderId="25" xfId="0" applyFont="1" applyFill="1" applyBorder="1" applyAlignment="1">
      <alignment horizontal="justify" vertical="top" wrapText="1"/>
    </xf>
    <xf numFmtId="169" fontId="16" fillId="0" borderId="65" xfId="9" applyNumberFormat="1" applyFont="1" applyFill="1" applyBorder="1" applyAlignment="1">
      <alignment horizontal="justify" vertical="top" wrapText="1"/>
    </xf>
    <xf numFmtId="169" fontId="16" fillId="0" borderId="78" xfId="9" applyNumberFormat="1" applyFont="1" applyFill="1" applyBorder="1" applyAlignment="1">
      <alignment horizontal="justify" vertical="top" wrapText="1"/>
    </xf>
    <xf numFmtId="0" fontId="16" fillId="0" borderId="56" xfId="0" applyFont="1" applyFill="1" applyBorder="1" applyAlignment="1">
      <alignment vertical="top"/>
    </xf>
    <xf numFmtId="0" fontId="16" fillId="0" borderId="45" xfId="0" applyFont="1" applyFill="1" applyBorder="1" applyAlignment="1">
      <alignment vertical="top"/>
    </xf>
    <xf numFmtId="0" fontId="16" fillId="0" borderId="48" xfId="0" applyFont="1" applyFill="1" applyBorder="1" applyAlignment="1">
      <alignment vertical="top"/>
    </xf>
    <xf numFmtId="0" fontId="25" fillId="0" borderId="56" xfId="0" applyFont="1" applyFill="1" applyBorder="1" applyAlignment="1">
      <alignment vertical="top"/>
    </xf>
    <xf numFmtId="0" fontId="25" fillId="0" borderId="0" xfId="0" applyFont="1" applyFill="1" applyBorder="1" applyAlignment="1">
      <alignment vertical="top"/>
    </xf>
    <xf numFmtId="0" fontId="25" fillId="0" borderId="45" xfId="0" applyFont="1" applyFill="1" applyBorder="1" applyAlignment="1">
      <alignment vertical="top"/>
    </xf>
    <xf numFmtId="0" fontId="25" fillId="0" borderId="48" xfId="0" applyFont="1" applyFill="1" applyBorder="1" applyAlignment="1">
      <alignment vertical="top"/>
    </xf>
    <xf numFmtId="0" fontId="16" fillId="0" borderId="56" xfId="0" applyFont="1" applyFill="1" applyBorder="1" applyAlignment="1">
      <alignment horizontal="justify" vertical="top" wrapText="1"/>
    </xf>
    <xf numFmtId="0" fontId="17" fillId="0" borderId="0" xfId="0" applyFont="1" applyFill="1" applyBorder="1" applyAlignment="1">
      <alignment vertical="top"/>
    </xf>
    <xf numFmtId="0" fontId="17" fillId="0" borderId="45" xfId="0" applyFont="1" applyFill="1" applyBorder="1" applyAlignment="1">
      <alignment vertical="top" wrapText="1"/>
    </xf>
    <xf numFmtId="0" fontId="17" fillId="0" borderId="45" xfId="0" applyFont="1" applyFill="1" applyBorder="1" applyAlignment="1">
      <alignment vertical="top"/>
    </xf>
    <xf numFmtId="169" fontId="16" fillId="0" borderId="80" xfId="9" applyNumberFormat="1" applyFont="1" applyFill="1" applyBorder="1" applyAlignment="1">
      <alignment horizontal="right" vertical="top" wrapText="1"/>
    </xf>
    <xf numFmtId="165" fontId="16" fillId="0" borderId="65" xfId="0" applyNumberFormat="1" applyFont="1" applyFill="1" applyBorder="1" applyAlignment="1">
      <alignment horizontal="justify" vertical="top" wrapText="1"/>
    </xf>
    <xf numFmtId="165" fontId="16" fillId="0" borderId="78" xfId="0" applyNumberFormat="1" applyFont="1" applyFill="1" applyBorder="1" applyAlignment="1">
      <alignment horizontal="justify" vertical="top" wrapText="1"/>
    </xf>
    <xf numFmtId="0" fontId="19" fillId="0" borderId="74" xfId="0" applyFont="1" applyFill="1" applyBorder="1" applyAlignment="1">
      <alignment horizontal="center" vertical="top" wrapText="1"/>
    </xf>
    <xf numFmtId="169" fontId="19" fillId="0" borderId="74" xfId="9" applyNumberFormat="1" applyFont="1" applyFill="1" applyBorder="1" applyAlignment="1">
      <alignment horizontal="center" vertical="top" wrapText="1"/>
    </xf>
    <xf numFmtId="165" fontId="24" fillId="0" borderId="91" xfId="9" applyNumberFormat="1" applyFont="1" applyFill="1" applyBorder="1" applyAlignment="1">
      <alignment horizontal="right" vertical="center"/>
    </xf>
    <xf numFmtId="169" fontId="24" fillId="0" borderId="108" xfId="9" applyNumberFormat="1" applyFont="1" applyFill="1" applyBorder="1" applyAlignment="1">
      <alignment horizontal="right" vertical="center"/>
    </xf>
    <xf numFmtId="169" fontId="17" fillId="0" borderId="83" xfId="9" applyNumberFormat="1" applyFont="1" applyFill="1" applyBorder="1" applyAlignment="1">
      <alignment horizontal="right" vertical="center"/>
    </xf>
    <xf numFmtId="168" fontId="17" fillId="0" borderId="84" xfId="0" applyNumberFormat="1" applyFont="1" applyFill="1" applyBorder="1" applyAlignment="1">
      <alignment horizontal="left" vertical="top"/>
    </xf>
    <xf numFmtId="0" fontId="20" fillId="0" borderId="86" xfId="0" applyFont="1" applyFill="1" applyBorder="1" applyAlignment="1">
      <alignment vertical="top"/>
    </xf>
    <xf numFmtId="169" fontId="17" fillId="0" borderId="79" xfId="9" applyNumberFormat="1" applyFont="1" applyFill="1" applyBorder="1" applyAlignment="1">
      <alignment horizontal="right" vertical="center"/>
    </xf>
    <xf numFmtId="165" fontId="16" fillId="0" borderId="78" xfId="9" applyNumberFormat="1" applyFont="1" applyFill="1" applyBorder="1" applyAlignment="1">
      <alignment horizontal="right" vertical="center"/>
    </xf>
    <xf numFmtId="0" fontId="17" fillId="0" borderId="0" xfId="6" applyFont="1" applyFill="1" applyBorder="1"/>
    <xf numFmtId="169" fontId="20" fillId="0" borderId="74" xfId="9" applyNumberFormat="1" applyFont="1" applyFill="1" applyBorder="1"/>
    <xf numFmtId="0" fontId="20" fillId="0" borderId="84" xfId="0" applyFont="1" applyFill="1" applyBorder="1" applyAlignment="1"/>
    <xf numFmtId="168" fontId="27" fillId="0" borderId="0" xfId="0" applyNumberFormat="1" applyFont="1" applyFill="1" applyBorder="1" applyAlignment="1">
      <alignment horizontal="center" vertical="center"/>
    </xf>
    <xf numFmtId="168" fontId="27" fillId="0" borderId="0" xfId="0" applyNumberFormat="1" applyFont="1" applyFill="1" applyBorder="1" applyAlignment="1">
      <alignment horizontal="left" vertical="center"/>
    </xf>
    <xf numFmtId="165" fontId="22" fillId="0" borderId="0" xfId="0" applyNumberFormat="1" applyFont="1" applyFill="1" applyBorder="1" applyAlignment="1">
      <alignment vertical="center"/>
    </xf>
    <xf numFmtId="165" fontId="24" fillId="0" borderId="0" xfId="9" applyNumberFormat="1" applyFont="1" applyFill="1" applyBorder="1" applyAlignment="1">
      <alignment horizontal="right" vertical="center"/>
    </xf>
    <xf numFmtId="168" fontId="17" fillId="0" borderId="0" xfId="0" applyNumberFormat="1" applyFont="1" applyFill="1" applyBorder="1" applyAlignment="1">
      <alignment horizontal="left" vertical="center"/>
    </xf>
    <xf numFmtId="0" fontId="16" fillId="0" borderId="0" xfId="0" applyFont="1" applyFill="1" applyBorder="1" applyAlignment="1">
      <alignment vertical="center"/>
    </xf>
    <xf numFmtId="165" fontId="26" fillId="0" borderId="0" xfId="9" applyNumberFormat="1" applyFont="1" applyFill="1" applyBorder="1" applyAlignment="1">
      <alignment horizontal="right" vertical="center"/>
    </xf>
    <xf numFmtId="169" fontId="17" fillId="0" borderId="0" xfId="9" applyNumberFormat="1" applyFont="1" applyFill="1" applyBorder="1"/>
    <xf numFmtId="169" fontId="17" fillId="0" borderId="0" xfId="6" applyNumberFormat="1" applyFont="1" applyFill="1" applyBorder="1"/>
    <xf numFmtId="0" fontId="28" fillId="0" borderId="0" xfId="6" applyFont="1" applyFill="1" applyBorder="1" applyAlignment="1">
      <alignment vertical="top"/>
    </xf>
    <xf numFmtId="0" fontId="28" fillId="0" borderId="0" xfId="6" applyFont="1" applyFill="1" applyBorder="1"/>
    <xf numFmtId="0" fontId="20" fillId="0" borderId="0" xfId="0" applyFont="1" applyFill="1" applyBorder="1" applyAlignment="1">
      <alignment vertical="center" wrapText="1"/>
    </xf>
    <xf numFmtId="0" fontId="29" fillId="0" borderId="0" xfId="6" applyFont="1" applyFill="1" applyBorder="1" applyAlignment="1">
      <alignment horizontal="right"/>
    </xf>
    <xf numFmtId="0" fontId="17" fillId="0" borderId="0" xfId="6" applyFont="1" applyFill="1" applyBorder="1" applyAlignment="1">
      <alignment horizontal="right"/>
    </xf>
    <xf numFmtId="0" fontId="19"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19" fillId="0" borderId="0" xfId="0" applyFont="1" applyFill="1" applyBorder="1" applyAlignment="1">
      <alignment horizontal="right" vertical="center" wrapText="1"/>
    </xf>
    <xf numFmtId="170" fontId="20" fillId="0" borderId="0" xfId="0" applyNumberFormat="1" applyFont="1" applyFill="1" applyBorder="1" applyAlignment="1">
      <alignment horizontal="right" vertical="center" wrapText="1"/>
    </xf>
    <xf numFmtId="170" fontId="19" fillId="0" borderId="0" xfId="0" applyNumberFormat="1" applyFont="1" applyFill="1" applyBorder="1" applyAlignment="1">
      <alignment horizontal="right" vertical="center" wrapText="1"/>
    </xf>
    <xf numFmtId="10" fontId="20" fillId="0" borderId="0" xfId="0" applyNumberFormat="1" applyFont="1" applyFill="1" applyBorder="1" applyAlignment="1">
      <alignment horizontal="right" vertical="center" wrapText="1"/>
    </xf>
    <xf numFmtId="10" fontId="19" fillId="0" borderId="0" xfId="0" applyNumberFormat="1" applyFont="1" applyFill="1" applyBorder="1" applyAlignment="1">
      <alignment horizontal="right" vertical="center" wrapText="1"/>
    </xf>
    <xf numFmtId="0" fontId="20" fillId="0" borderId="0" xfId="0" applyFont="1" applyFill="1" applyBorder="1" applyAlignment="1">
      <alignment horizontal="right" vertical="center" wrapText="1"/>
    </xf>
    <xf numFmtId="0" fontId="19" fillId="0" borderId="0" xfId="0" applyFont="1" applyFill="1" applyBorder="1" applyAlignment="1">
      <alignment horizontal="left" vertical="center" wrapText="1" indent="1"/>
    </xf>
    <xf numFmtId="0" fontId="20" fillId="0" borderId="84" xfId="0" applyFont="1" applyFill="1" applyBorder="1" applyAlignment="1">
      <alignment vertical="top" wrapText="1"/>
    </xf>
    <xf numFmtId="0" fontId="20" fillId="0" borderId="0" xfId="7" applyFont="1" applyFill="1" applyAlignment="1">
      <alignment vertical="top" wrapText="1"/>
    </xf>
    <xf numFmtId="0" fontId="20" fillId="0" borderId="0" xfId="0" applyFont="1" applyFill="1" applyAlignment="1">
      <alignment vertical="top" wrapText="1"/>
    </xf>
    <xf numFmtId="0" fontId="17" fillId="0" borderId="0" xfId="409" applyFont="1" applyFill="1" applyBorder="1" applyAlignment="1">
      <alignment horizontal="justify" vertical="top" wrapText="1"/>
    </xf>
    <xf numFmtId="169" fontId="17" fillId="0" borderId="0" xfId="409" applyNumberFormat="1" applyFont="1" applyFill="1" applyBorder="1" applyAlignment="1"/>
    <xf numFmtId="0" fontId="16" fillId="0" borderId="0" xfId="0" applyNumberFormat="1" applyFont="1" applyFill="1" applyBorder="1" applyAlignment="1"/>
    <xf numFmtId="37" fontId="16" fillId="0" borderId="0" xfId="409" applyNumberFormat="1" applyFont="1" applyFill="1" applyBorder="1" applyAlignment="1">
      <alignment horizontal="left"/>
    </xf>
    <xf numFmtId="37" fontId="16" fillId="0" borderId="0" xfId="409" applyNumberFormat="1" applyFont="1" applyFill="1" applyBorder="1"/>
    <xf numFmtId="165" fontId="20" fillId="0" borderId="0" xfId="197" applyNumberFormat="1" applyFont="1" applyFill="1" applyBorder="1"/>
    <xf numFmtId="167" fontId="16" fillId="0" borderId="0" xfId="4" applyFont="1" applyFill="1" applyBorder="1" applyAlignment="1" applyProtection="1">
      <alignment vertical="top"/>
    </xf>
    <xf numFmtId="0" fontId="16" fillId="0" borderId="0" xfId="6" applyFont="1" applyFill="1" applyAlignment="1">
      <alignment vertical="top"/>
    </xf>
    <xf numFmtId="0" fontId="16" fillId="0" borderId="0" xfId="0" applyFont="1" applyFill="1" applyBorder="1" applyAlignment="1">
      <alignment horizontal="left"/>
    </xf>
    <xf numFmtId="0" fontId="16" fillId="0" borderId="0" xfId="0" applyFont="1" applyFill="1" applyBorder="1" applyAlignment="1">
      <alignment wrapText="1"/>
    </xf>
    <xf numFmtId="0" fontId="79" fillId="0" borderId="133" xfId="0" applyFont="1" applyFill="1" applyBorder="1" applyAlignment="1">
      <alignment horizontal="center" vertical="center" wrapText="1"/>
    </xf>
    <xf numFmtId="49" fontId="16" fillId="0" borderId="133" xfId="0" applyNumberFormat="1" applyFont="1" applyFill="1" applyBorder="1" applyAlignment="1">
      <alignment horizontal="center" vertical="center" wrapText="1"/>
    </xf>
    <xf numFmtId="169" fontId="20" fillId="0" borderId="133" xfId="9" applyNumberFormat="1" applyFont="1" applyFill="1" applyBorder="1"/>
    <xf numFmtId="0" fontId="17" fillId="0" borderId="133" xfId="0" applyFont="1" applyFill="1" applyBorder="1" applyAlignment="1">
      <alignment horizontal="left"/>
    </xf>
    <xf numFmtId="0" fontId="16" fillId="0" borderId="133" xfId="0" applyFont="1" applyFill="1" applyBorder="1" applyAlignment="1">
      <alignment horizontal="left"/>
    </xf>
    <xf numFmtId="0" fontId="17" fillId="0" borderId="133" xfId="0" applyFont="1" applyFill="1" applyBorder="1" applyAlignment="1">
      <alignment horizontal="left" wrapText="1"/>
    </xf>
    <xf numFmtId="0" fontId="17" fillId="0" borderId="0" xfId="0" applyFont="1" applyFill="1" applyBorder="1" applyAlignment="1">
      <alignment horizontal="left"/>
    </xf>
    <xf numFmtId="0" fontId="20" fillId="0" borderId="0" xfId="0" applyFont="1" applyFill="1" applyBorder="1"/>
    <xf numFmtId="10" fontId="20" fillId="0" borderId="133" xfId="16" applyNumberFormat="1" applyFont="1" applyFill="1" applyBorder="1"/>
    <xf numFmtId="10" fontId="20" fillId="0" borderId="133" xfId="16" applyNumberFormat="1" applyFont="1" applyFill="1" applyBorder="1" applyAlignment="1">
      <alignment horizontal="right"/>
    </xf>
    <xf numFmtId="0" fontId="20" fillId="0" borderId="133" xfId="0" applyFont="1" applyFill="1" applyBorder="1" applyAlignment="1">
      <alignment horizontal="right"/>
    </xf>
    <xf numFmtId="166" fontId="20" fillId="0" borderId="0" xfId="0" applyNumberFormat="1" applyFont="1" applyFill="1" applyBorder="1"/>
    <xf numFmtId="0" fontId="16" fillId="0" borderId="0" xfId="0" applyFont="1" applyFill="1" applyBorder="1" applyAlignment="1"/>
    <xf numFmtId="0" fontId="17" fillId="0" borderId="0" xfId="0" applyFont="1" applyFill="1" applyBorder="1"/>
    <xf numFmtId="49" fontId="16" fillId="0" borderId="112" xfId="0" applyNumberFormat="1" applyFont="1" applyFill="1" applyBorder="1" applyAlignment="1">
      <alignment horizontal="center" vertical="center" wrapText="1"/>
    </xf>
    <xf numFmtId="49" fontId="16" fillId="0" borderId="0" xfId="0" applyNumberFormat="1" applyFont="1" applyFill="1" applyBorder="1" applyAlignment="1">
      <alignment horizontal="center" vertical="center" wrapText="1"/>
    </xf>
    <xf numFmtId="0" fontId="17" fillId="0" borderId="133" xfId="0" quotePrefix="1" applyFont="1" applyFill="1" applyBorder="1" applyAlignment="1">
      <alignment horizontal="left"/>
    </xf>
    <xf numFmtId="0" fontId="17" fillId="0" borderId="0" xfId="0" quotePrefix="1" applyFont="1" applyFill="1" applyBorder="1" applyAlignment="1">
      <alignment horizontal="left"/>
    </xf>
    <xf numFmtId="15" fontId="16" fillId="0" borderId="133" xfId="0" applyNumberFormat="1" applyFont="1" applyFill="1" applyBorder="1" applyAlignment="1">
      <alignment horizontal="left" wrapText="1"/>
    </xf>
    <xf numFmtId="169" fontId="17" fillId="0" borderId="133" xfId="9" applyNumberFormat="1" applyFont="1" applyFill="1" applyBorder="1" applyAlignment="1">
      <alignment horizontal="left" wrapText="1"/>
    </xf>
    <xf numFmtId="0" fontId="42" fillId="0" borderId="0" xfId="0" quotePrefix="1" applyFont="1" applyFill="1" applyBorder="1" applyAlignment="1">
      <alignment horizontal="left"/>
    </xf>
    <xf numFmtId="0" fontId="42" fillId="0" borderId="0" xfId="0" applyFont="1" applyFill="1" applyBorder="1" applyAlignment="1">
      <alignment horizontal="left"/>
    </xf>
    <xf numFmtId="169" fontId="20" fillId="0" borderId="0" xfId="0" applyNumberFormat="1" applyFont="1" applyFill="1" applyBorder="1"/>
    <xf numFmtId="0" fontId="23" fillId="0" borderId="0" xfId="410" applyFont="1" applyFill="1" applyAlignment="1">
      <alignment vertical="top"/>
    </xf>
    <xf numFmtId="169" fontId="22" fillId="0" borderId="0" xfId="9" applyNumberFormat="1" applyFont="1" applyFill="1" applyAlignment="1">
      <alignment vertical="top"/>
    </xf>
    <xf numFmtId="0" fontId="23" fillId="0" borderId="133" xfId="410" applyFont="1" applyFill="1" applyBorder="1" applyAlignment="1">
      <alignment vertical="top"/>
    </xf>
    <xf numFmtId="169" fontId="23" fillId="0" borderId="133" xfId="9" applyNumberFormat="1" applyFont="1" applyFill="1" applyBorder="1" applyAlignment="1">
      <alignment horizontal="center" vertical="top" wrapText="1"/>
    </xf>
    <xf numFmtId="0" fontId="22" fillId="0" borderId="83" xfId="410" applyFont="1" applyFill="1" applyBorder="1" applyAlignment="1">
      <alignment horizontal="left" vertical="top"/>
    </xf>
    <xf numFmtId="169" fontId="17" fillId="0" borderId="83" xfId="9" applyNumberFormat="1" applyFont="1" applyFill="1" applyBorder="1" applyAlignment="1">
      <alignment horizontal="right" vertical="top" wrapText="1"/>
    </xf>
    <xf numFmtId="0" fontId="22" fillId="0" borderId="79" xfId="410" applyFont="1" applyFill="1" applyBorder="1" applyAlignment="1">
      <alignment horizontal="left" vertical="top"/>
    </xf>
    <xf numFmtId="169" fontId="23" fillId="0" borderId="133" xfId="9" applyNumberFormat="1" applyFont="1" applyFill="1" applyBorder="1" applyAlignment="1">
      <alignment vertical="top"/>
    </xf>
    <xf numFmtId="0" fontId="22" fillId="0" borderId="0" xfId="410" applyFont="1" applyFill="1" applyAlignment="1">
      <alignment horizontal="left" vertical="top"/>
    </xf>
    <xf numFmtId="169" fontId="17" fillId="0" borderId="0" xfId="9" applyNumberFormat="1" applyFont="1" applyFill="1" applyAlignment="1">
      <alignment horizontal="right" vertical="top" wrapText="1"/>
    </xf>
    <xf numFmtId="169" fontId="23" fillId="0" borderId="112" xfId="9" applyNumberFormat="1" applyFont="1" applyFill="1" applyBorder="1" applyAlignment="1">
      <alignment horizontal="center" vertical="top" wrapText="1"/>
    </xf>
    <xf numFmtId="0" fontId="22" fillId="0" borderId="83" xfId="0" applyFont="1" applyFill="1" applyBorder="1" applyAlignment="1">
      <alignment vertical="top"/>
    </xf>
    <xf numFmtId="169" fontId="23" fillId="0" borderId="113" xfId="9" applyNumberFormat="1" applyFont="1" applyFill="1" applyBorder="1" applyAlignment="1">
      <alignment vertical="top"/>
    </xf>
    <xf numFmtId="0" fontId="22" fillId="0" borderId="114" xfId="0" applyFont="1" applyFill="1" applyBorder="1" applyAlignment="1">
      <alignment vertical="top"/>
    </xf>
    <xf numFmtId="0" fontId="17" fillId="2" borderId="79" xfId="0" applyFont="1" applyFill="1" applyBorder="1" applyAlignment="1">
      <alignment horizontal="left" wrapText="1"/>
    </xf>
    <xf numFmtId="169" fontId="20" fillId="0" borderId="0" xfId="9" applyNumberFormat="1" applyFont="1" applyFill="1" applyBorder="1"/>
    <xf numFmtId="169" fontId="19" fillId="0" borderId="0" xfId="9" applyNumberFormat="1" applyFont="1" applyFill="1" applyBorder="1"/>
    <xf numFmtId="0" fontId="22" fillId="0" borderId="133" xfId="0" applyFont="1" applyFill="1" applyBorder="1" applyAlignment="1">
      <alignment vertical="top"/>
    </xf>
    <xf numFmtId="172" fontId="23" fillId="0" borderId="133" xfId="0" applyNumberFormat="1" applyFont="1" applyFill="1" applyBorder="1" applyAlignment="1">
      <alignment horizontal="right" vertical="top"/>
    </xf>
    <xf numFmtId="0" fontId="23" fillId="0" borderId="83" xfId="0" applyFont="1" applyFill="1" applyBorder="1" applyAlignment="1">
      <alignment vertical="top"/>
    </xf>
    <xf numFmtId="169" fontId="22" fillId="0" borderId="83" xfId="9" applyNumberFormat="1" applyFont="1" applyFill="1" applyBorder="1" applyAlignment="1">
      <alignment vertical="top"/>
    </xf>
    <xf numFmtId="169" fontId="23" fillId="0" borderId="39" xfId="9" applyNumberFormat="1" applyFont="1" applyFill="1" applyBorder="1" applyAlignment="1">
      <alignment vertical="top"/>
    </xf>
    <xf numFmtId="169" fontId="17" fillId="0" borderId="86" xfId="9" applyNumberFormat="1" applyFont="1" applyFill="1" applyBorder="1" applyAlignment="1">
      <alignment horizontal="right" vertical="top" wrapText="1"/>
    </xf>
    <xf numFmtId="0" fontId="23" fillId="0" borderId="79" xfId="0" applyFont="1" applyFill="1" applyBorder="1" applyAlignment="1">
      <alignment vertical="top"/>
    </xf>
    <xf numFmtId="169" fontId="23" fillId="0" borderId="83" xfId="9" applyNumberFormat="1" applyFont="1" applyFill="1" applyBorder="1" applyAlignment="1">
      <alignment vertical="top"/>
    </xf>
    <xf numFmtId="0" fontId="17" fillId="0" borderId="83" xfId="0" applyFont="1" applyFill="1" applyBorder="1" applyAlignment="1">
      <alignment vertical="top"/>
    </xf>
    <xf numFmtId="169" fontId="23" fillId="0" borderId="79" xfId="9" applyNumberFormat="1" applyFont="1" applyFill="1" applyBorder="1" applyAlignment="1">
      <alignment vertical="top"/>
    </xf>
    <xf numFmtId="169" fontId="22" fillId="0" borderId="79" xfId="9" applyNumberFormat="1" applyFont="1" applyFill="1" applyBorder="1" applyAlignment="1">
      <alignment vertical="top"/>
    </xf>
    <xf numFmtId="0" fontId="23" fillId="0" borderId="114" xfId="0" applyFont="1" applyFill="1" applyBorder="1" applyAlignment="1">
      <alignment vertical="top"/>
    </xf>
    <xf numFmtId="0" fontId="17" fillId="2" borderId="83" xfId="0" applyFont="1" applyFill="1" applyBorder="1" applyAlignment="1">
      <alignment horizontal="left" wrapText="1"/>
    </xf>
    <xf numFmtId="0" fontId="22" fillId="0" borderId="86" xfId="0" applyFont="1" applyFill="1" applyBorder="1" applyAlignment="1">
      <alignment vertical="top"/>
    </xf>
    <xf numFmtId="169" fontId="23" fillId="0" borderId="105" xfId="9" applyNumberFormat="1" applyFont="1" applyFill="1" applyBorder="1" applyAlignment="1">
      <alignment vertical="top"/>
    </xf>
    <xf numFmtId="169" fontId="22" fillId="0" borderId="86" xfId="9" applyNumberFormat="1" applyFont="1" applyFill="1" applyBorder="1" applyAlignment="1">
      <alignment vertical="top"/>
    </xf>
    <xf numFmtId="0" fontId="16" fillId="0" borderId="0" xfId="409" applyFont="1" applyFill="1" applyBorder="1" applyAlignment="1">
      <alignment horizontal="left"/>
    </xf>
    <xf numFmtId="165" fontId="16" fillId="0" borderId="0" xfId="409" applyNumberFormat="1" applyFont="1" applyFill="1" applyBorder="1" applyAlignment="1">
      <alignment horizontal="justify" vertical="justify"/>
    </xf>
    <xf numFmtId="0" fontId="17" fillId="0" borderId="0" xfId="409" applyFont="1" applyFill="1" applyBorder="1" applyAlignment="1">
      <alignment horizontal="center" vertical="justify"/>
    </xf>
    <xf numFmtId="165" fontId="17" fillId="0" borderId="0" xfId="409" applyNumberFormat="1" applyFont="1" applyFill="1" applyBorder="1" applyAlignment="1">
      <alignment horizontal="justify" vertical="justify"/>
    </xf>
    <xf numFmtId="0" fontId="16" fillId="0" borderId="0" xfId="409" applyFont="1" applyFill="1" applyBorder="1" applyAlignment="1">
      <alignment horizontal="center" vertical="justify"/>
    </xf>
    <xf numFmtId="0" fontId="16" fillId="0" borderId="0" xfId="409" applyFont="1" applyFill="1" applyBorder="1" applyAlignment="1">
      <alignment vertical="top"/>
    </xf>
    <xf numFmtId="0" fontId="16" fillId="0" borderId="0" xfId="409" applyFont="1" applyFill="1" applyBorder="1" applyAlignment="1">
      <alignment horizontal="center"/>
    </xf>
    <xf numFmtId="0" fontId="17" fillId="0" borderId="0" xfId="409" applyFont="1" applyFill="1" applyBorder="1" applyAlignment="1">
      <alignment horizontal="center" vertical="top"/>
    </xf>
    <xf numFmtId="0" fontId="17" fillId="0" borderId="0" xfId="409" applyFont="1" applyFill="1" applyBorder="1" applyAlignment="1">
      <alignment horizontal="justify" vertical="top"/>
    </xf>
    <xf numFmtId="0" fontId="20" fillId="0" borderId="0" xfId="0" applyFont="1" applyFill="1" applyAlignment="1">
      <alignment horizontal="center"/>
    </xf>
    <xf numFmtId="0" fontId="20" fillId="0" borderId="0" xfId="0" applyFont="1" applyFill="1" applyAlignment="1">
      <alignment horizontal="justify"/>
    </xf>
    <xf numFmtId="0" fontId="16" fillId="0" borderId="0" xfId="409" applyFont="1" applyFill="1" applyBorder="1" applyAlignment="1">
      <alignment horizontal="left" vertical="justify"/>
    </xf>
    <xf numFmtId="0" fontId="17" fillId="0" borderId="0" xfId="313" applyFont="1" applyFill="1" applyAlignment="1">
      <alignment horizontal="center" vertical="justify"/>
    </xf>
    <xf numFmtId="0" fontId="17" fillId="0" borderId="0" xfId="313" applyFont="1" applyFill="1" applyAlignment="1">
      <alignment horizontal="justify" vertical="justify" wrapText="1"/>
    </xf>
    <xf numFmtId="0" fontId="16" fillId="0" borderId="0" xfId="313" applyFont="1" applyFill="1" applyAlignment="1">
      <alignment horizontal="center" vertical="justify"/>
    </xf>
    <xf numFmtId="0" fontId="17" fillId="0" borderId="0" xfId="313" quotePrefix="1" applyFont="1" applyFill="1" applyAlignment="1">
      <alignment horizontal="justify" vertical="justify"/>
    </xf>
    <xf numFmtId="0" fontId="19" fillId="0" borderId="0" xfId="234" applyFont="1" applyFill="1" applyAlignment="1">
      <alignment horizontal="center"/>
    </xf>
    <xf numFmtId="0" fontId="19" fillId="0" borderId="0" xfId="234" applyFont="1" applyFill="1" applyAlignment="1"/>
    <xf numFmtId="0" fontId="19" fillId="0" borderId="0" xfId="234" applyFont="1" applyFill="1"/>
    <xf numFmtId="0" fontId="20" fillId="0" borderId="0" xfId="234" applyFont="1" applyFill="1"/>
    <xf numFmtId="0" fontId="20" fillId="0" borderId="0" xfId="234" applyFont="1" applyFill="1" applyAlignment="1">
      <alignment horizontal="center"/>
    </xf>
    <xf numFmtId="0" fontId="20" fillId="0" borderId="0" xfId="234" applyFont="1" applyFill="1" applyAlignment="1">
      <alignment wrapText="1"/>
    </xf>
    <xf numFmtId="0" fontId="19" fillId="0" borderId="0" xfId="0" applyFont="1" applyFill="1" applyAlignment="1">
      <alignment wrapText="1"/>
    </xf>
    <xf numFmtId="0" fontId="17" fillId="0" borderId="0" xfId="313" applyFont="1" applyFill="1" applyAlignment="1">
      <alignment vertical="justify"/>
    </xf>
    <xf numFmtId="0" fontId="16" fillId="0" borderId="0" xfId="313" applyFont="1" applyFill="1" applyAlignment="1">
      <alignment horizontal="left" vertical="justify"/>
    </xf>
    <xf numFmtId="0" fontId="17" fillId="0" borderId="0" xfId="313" applyFont="1" applyFill="1" applyAlignment="1">
      <alignment horizontal="left" vertical="justify"/>
    </xf>
    <xf numFmtId="0" fontId="17" fillId="0" borderId="0" xfId="409" applyFont="1" applyFill="1" applyBorder="1" applyAlignment="1">
      <alignment horizontal="left" vertical="justify"/>
    </xf>
    <xf numFmtId="0" fontId="17" fillId="0" borderId="0" xfId="313" applyFont="1" applyFill="1" applyAlignment="1">
      <alignment horizontal="justify"/>
    </xf>
    <xf numFmtId="168" fontId="17" fillId="0" borderId="84" xfId="0" applyNumberFormat="1" applyFont="1" applyFill="1" applyBorder="1" applyAlignment="1">
      <alignment horizontal="left" vertical="center"/>
    </xf>
    <xf numFmtId="169" fontId="16" fillId="0" borderId="0" xfId="9" applyNumberFormat="1" applyFont="1" applyFill="1" applyBorder="1" applyAlignment="1" applyProtection="1">
      <alignment vertical="top" wrapText="1"/>
    </xf>
    <xf numFmtId="169" fontId="16" fillId="0" borderId="7" xfId="9" applyNumberFormat="1" applyFont="1" applyFill="1" applyBorder="1" applyAlignment="1">
      <alignment horizontal="center" vertical="justify" wrapText="1"/>
    </xf>
    <xf numFmtId="169" fontId="16" fillId="0" borderId="74" xfId="9" applyNumberFormat="1" applyFont="1" applyFill="1" applyBorder="1" applyAlignment="1">
      <alignment horizontal="center" vertical="justify" wrapText="1"/>
    </xf>
    <xf numFmtId="169" fontId="16" fillId="0" borderId="133" xfId="9" applyNumberFormat="1" applyFont="1" applyFill="1" applyBorder="1"/>
    <xf numFmtId="0" fontId="20" fillId="9" borderId="0" xfId="0" applyFont="1" applyFill="1"/>
    <xf numFmtId="0" fontId="46" fillId="9" borderId="0" xfId="0" applyNumberFormat="1" applyFont="1" applyFill="1" applyAlignment="1">
      <alignment vertical="top"/>
    </xf>
    <xf numFmtId="0" fontId="46" fillId="9" borderId="20" xfId="0" applyNumberFormat="1" applyFont="1" applyFill="1" applyBorder="1" applyAlignment="1">
      <alignment horizontal="center" vertical="top" wrapText="1"/>
    </xf>
    <xf numFmtId="169" fontId="46" fillId="9" borderId="16" xfId="9" applyNumberFormat="1" applyFont="1" applyFill="1" applyBorder="1" applyAlignment="1">
      <alignment vertical="top"/>
    </xf>
    <xf numFmtId="169" fontId="46" fillId="9" borderId="0" xfId="9" applyNumberFormat="1" applyFont="1" applyFill="1" applyBorder="1" applyAlignment="1">
      <alignment vertical="top"/>
    </xf>
    <xf numFmtId="0" fontId="14" fillId="9" borderId="0" xfId="0" applyNumberFormat="1" applyFont="1" applyFill="1" applyAlignment="1">
      <alignment vertical="top"/>
    </xf>
    <xf numFmtId="0" fontId="46" fillId="9" borderId="0" xfId="0" applyNumberFormat="1" applyFont="1" applyFill="1" applyAlignment="1">
      <alignment horizontal="center" vertical="top" wrapText="1"/>
    </xf>
    <xf numFmtId="0" fontId="46" fillId="9" borderId="19" xfId="0" applyNumberFormat="1" applyFont="1" applyFill="1" applyBorder="1" applyAlignment="1">
      <alignment horizontal="center" vertical="top" wrapText="1"/>
    </xf>
    <xf numFmtId="169" fontId="46" fillId="9" borderId="44" xfId="9" applyNumberFormat="1" applyFont="1" applyFill="1" applyBorder="1" applyAlignment="1">
      <alignment horizontal="center" vertical="top" wrapText="1"/>
    </xf>
    <xf numFmtId="169" fontId="46" fillId="9" borderId="83" xfId="9" applyNumberFormat="1" applyFont="1" applyFill="1" applyBorder="1" applyAlignment="1">
      <alignment horizontal="center" vertical="top" wrapText="1"/>
    </xf>
    <xf numFmtId="169" fontId="46" fillId="9" borderId="52" xfId="9" applyNumberFormat="1" applyFont="1" applyFill="1" applyBorder="1" applyAlignment="1">
      <alignment horizontal="center" vertical="top" wrapText="1"/>
    </xf>
    <xf numFmtId="169" fontId="46" fillId="9" borderId="4" xfId="9" applyNumberFormat="1" applyFont="1" applyFill="1" applyBorder="1" applyAlignment="1">
      <alignment horizontal="center" vertical="top" wrapText="1"/>
    </xf>
    <xf numFmtId="169" fontId="46" fillId="9" borderId="42" xfId="9" applyNumberFormat="1" applyFont="1" applyFill="1" applyBorder="1" applyAlignment="1">
      <alignment horizontal="center" vertical="top" wrapText="1"/>
    </xf>
    <xf numFmtId="169" fontId="46" fillId="9" borderId="0" xfId="9" applyNumberFormat="1" applyFont="1" applyFill="1" applyBorder="1" applyAlignment="1">
      <alignment horizontal="center" vertical="top" wrapText="1"/>
    </xf>
    <xf numFmtId="169" fontId="46" fillId="9" borderId="118" xfId="9" applyNumberFormat="1" applyFont="1" applyFill="1" applyBorder="1" applyAlignment="1">
      <alignment horizontal="center" vertical="top" wrapText="1"/>
    </xf>
    <xf numFmtId="169" fontId="46" fillId="9" borderId="19" xfId="9" applyNumberFormat="1" applyFont="1" applyFill="1" applyBorder="1" applyAlignment="1">
      <alignment horizontal="center" vertical="top" wrapText="1"/>
    </xf>
    <xf numFmtId="0" fontId="14" fillId="9" borderId="0" xfId="0" applyNumberFormat="1" applyFont="1" applyFill="1" applyAlignment="1">
      <alignment horizontal="center" vertical="top" wrapText="1"/>
    </xf>
    <xf numFmtId="169" fontId="46" fillId="9" borderId="0" xfId="9" quotePrefix="1" applyNumberFormat="1" applyFont="1" applyFill="1" applyBorder="1" applyAlignment="1">
      <alignment horizontal="center" vertical="top" wrapText="1"/>
    </xf>
    <xf numFmtId="0" fontId="46" fillId="9" borderId="0" xfId="0" applyNumberFormat="1" applyFont="1" applyFill="1" applyAlignment="1">
      <alignment horizontal="center" vertical="top"/>
    </xf>
    <xf numFmtId="0" fontId="46" fillId="9" borderId="23" xfId="0" applyNumberFormat="1" applyFont="1" applyFill="1" applyBorder="1" applyAlignment="1">
      <alignment horizontal="center" vertical="top" wrapText="1"/>
    </xf>
    <xf numFmtId="169" fontId="46" fillId="9" borderId="37" xfId="9" quotePrefix="1" applyNumberFormat="1" applyFont="1" applyFill="1" applyBorder="1" applyAlignment="1">
      <alignment horizontal="center" vertical="top"/>
    </xf>
    <xf numFmtId="169" fontId="46" fillId="9" borderId="79" xfId="9" applyNumberFormat="1" applyFont="1" applyFill="1" applyBorder="1" applyAlignment="1">
      <alignment horizontal="center" vertical="top"/>
    </xf>
    <xf numFmtId="169" fontId="46" fillId="9" borderId="53" xfId="9" quotePrefix="1" applyNumberFormat="1" applyFont="1" applyFill="1" applyBorder="1" applyAlignment="1">
      <alignment horizontal="center" vertical="top"/>
    </xf>
    <xf numFmtId="169" fontId="46" fillId="9" borderId="32" xfId="9" quotePrefix="1" applyNumberFormat="1" applyFont="1" applyFill="1" applyBorder="1" applyAlignment="1">
      <alignment horizontal="center" vertical="top"/>
    </xf>
    <xf numFmtId="169" fontId="46" fillId="9" borderId="85" xfId="9" applyNumberFormat="1" applyFont="1" applyFill="1" applyBorder="1" applyAlignment="1">
      <alignment horizontal="center" vertical="top"/>
    </xf>
    <xf numFmtId="169" fontId="46" fillId="9" borderId="23" xfId="9" quotePrefix="1" applyNumberFormat="1" applyFont="1" applyFill="1" applyBorder="1" applyAlignment="1">
      <alignment horizontal="center" vertical="top"/>
    </xf>
    <xf numFmtId="169" fontId="46" fillId="9" borderId="0" xfId="9" applyNumberFormat="1" applyFont="1" applyFill="1" applyBorder="1" applyAlignment="1">
      <alignment horizontal="center" vertical="top"/>
    </xf>
    <xf numFmtId="0" fontId="46" fillId="9" borderId="19" xfId="0" applyNumberFormat="1" applyFont="1" applyFill="1" applyBorder="1" applyAlignment="1">
      <alignment horizontal="left" vertical="top" wrapText="1"/>
    </xf>
    <xf numFmtId="169" fontId="14" fillId="9" borderId="44" xfId="9" applyNumberFormat="1" applyFont="1" applyFill="1" applyBorder="1" applyAlignment="1">
      <alignment vertical="top"/>
    </xf>
    <xf numFmtId="169" fontId="14" fillId="9" borderId="83" xfId="9" applyNumberFormat="1" applyFont="1" applyFill="1" applyBorder="1" applyAlignment="1">
      <alignment vertical="top"/>
    </xf>
    <xf numFmtId="169" fontId="14" fillId="9" borderId="52" xfId="9" applyNumberFormat="1" applyFont="1" applyFill="1" applyBorder="1" applyAlignment="1">
      <alignment vertical="top"/>
    </xf>
    <xf numFmtId="169" fontId="14" fillId="9" borderId="4" xfId="9" applyNumberFormat="1" applyFont="1" applyFill="1" applyBorder="1" applyAlignment="1">
      <alignment vertical="top"/>
    </xf>
    <xf numFmtId="169" fontId="14" fillId="9" borderId="19" xfId="9" applyNumberFormat="1" applyFont="1" applyFill="1" applyBorder="1" applyAlignment="1">
      <alignment vertical="top"/>
    </xf>
    <xf numFmtId="0" fontId="14" fillId="9" borderId="19" xfId="0" applyNumberFormat="1" applyFont="1" applyFill="1" applyBorder="1" applyAlignment="1">
      <alignment horizontal="left" vertical="top" wrapText="1" indent="3"/>
    </xf>
    <xf numFmtId="169" fontId="47" fillId="9" borderId="44" xfId="9" applyNumberFormat="1" applyFont="1" applyFill="1" applyBorder="1" applyAlignment="1" applyProtection="1">
      <alignment vertical="top"/>
    </xf>
    <xf numFmtId="169" fontId="47" fillId="9" borderId="83" xfId="9" applyNumberFormat="1" applyFont="1" applyFill="1" applyBorder="1" applyAlignment="1" applyProtection="1">
      <alignment vertical="top"/>
    </xf>
    <xf numFmtId="166" fontId="14" fillId="9" borderId="0" xfId="9" applyFont="1" applyFill="1" applyAlignment="1">
      <alignment vertical="top"/>
    </xf>
    <xf numFmtId="0" fontId="66" fillId="9" borderId="0" xfId="0" applyNumberFormat="1" applyFont="1" applyFill="1" applyAlignment="1">
      <alignment vertical="top"/>
    </xf>
    <xf numFmtId="0" fontId="66" fillId="9" borderId="19" xfId="0" applyNumberFormat="1" applyFont="1" applyFill="1" applyBorder="1" applyAlignment="1">
      <alignment horizontal="left" vertical="top" wrapText="1" indent="3"/>
    </xf>
    <xf numFmtId="169" fontId="66" fillId="9" borderId="83" xfId="9" applyNumberFormat="1" applyFont="1" applyFill="1" applyBorder="1" applyAlignment="1">
      <alignment vertical="top"/>
    </xf>
    <xf numFmtId="169" fontId="66" fillId="9" borderId="52" xfId="9" applyNumberFormat="1" applyFont="1" applyFill="1" applyBorder="1" applyAlignment="1">
      <alignment vertical="top"/>
    </xf>
    <xf numFmtId="169" fontId="66" fillId="9" borderId="4" xfId="9" applyNumberFormat="1" applyFont="1" applyFill="1" applyBorder="1" applyAlignment="1">
      <alignment vertical="top"/>
    </xf>
    <xf numFmtId="169" fontId="66" fillId="9" borderId="0" xfId="9" applyNumberFormat="1" applyFont="1" applyFill="1" applyBorder="1" applyAlignment="1">
      <alignment vertical="top"/>
    </xf>
    <xf numFmtId="169" fontId="66" fillId="9" borderId="19" xfId="9" applyNumberFormat="1" applyFont="1" applyFill="1" applyBorder="1" applyAlignment="1">
      <alignment vertical="top"/>
    </xf>
    <xf numFmtId="169" fontId="70" fillId="9" borderId="44" xfId="9" applyNumberFormat="1" applyFont="1" applyFill="1" applyBorder="1" applyAlignment="1" applyProtection="1">
      <alignment vertical="top"/>
    </xf>
    <xf numFmtId="169" fontId="70" fillId="9" borderId="83" xfId="9" applyNumberFormat="1" applyFont="1" applyFill="1" applyBorder="1" applyAlignment="1" applyProtection="1">
      <alignment vertical="top"/>
    </xf>
    <xf numFmtId="169" fontId="70" fillId="9" borderId="4" xfId="9" applyNumberFormat="1" applyFont="1" applyFill="1" applyBorder="1" applyAlignment="1" applyProtection="1">
      <alignment vertical="top"/>
    </xf>
    <xf numFmtId="169" fontId="70" fillId="9" borderId="0" xfId="9" applyNumberFormat="1" applyFont="1" applyFill="1" applyBorder="1" applyAlignment="1" applyProtection="1">
      <alignment vertical="top"/>
    </xf>
    <xf numFmtId="169" fontId="70" fillId="9" borderId="52" xfId="9" applyNumberFormat="1" applyFont="1" applyFill="1" applyBorder="1" applyAlignment="1" applyProtection="1">
      <alignment vertical="top"/>
    </xf>
    <xf numFmtId="169" fontId="70" fillId="9" borderId="19" xfId="9" applyNumberFormat="1" applyFont="1" applyFill="1" applyBorder="1" applyAlignment="1" applyProtection="1">
      <alignment vertical="top"/>
    </xf>
    <xf numFmtId="169" fontId="66" fillId="9" borderId="0" xfId="0" applyNumberFormat="1" applyFont="1" applyFill="1" applyAlignment="1">
      <alignment vertical="top"/>
    </xf>
    <xf numFmtId="169" fontId="14" fillId="9" borderId="0" xfId="9" applyNumberFormat="1" applyFont="1" applyFill="1" applyAlignment="1">
      <alignment vertical="top"/>
    </xf>
    <xf numFmtId="169" fontId="47" fillId="9" borderId="4" xfId="9" applyNumberFormat="1" applyFont="1" applyFill="1" applyBorder="1" applyAlignment="1" applyProtection="1">
      <alignment vertical="top"/>
    </xf>
    <xf numFmtId="169" fontId="47" fillId="9" borderId="0" xfId="9" applyNumberFormat="1" applyFont="1" applyFill="1" applyBorder="1" applyAlignment="1" applyProtection="1">
      <alignment vertical="top"/>
    </xf>
    <xf numFmtId="169" fontId="47" fillId="9" borderId="52" xfId="9" applyNumberFormat="1" applyFont="1" applyFill="1" applyBorder="1" applyAlignment="1" applyProtection="1">
      <alignment vertical="top"/>
    </xf>
    <xf numFmtId="169" fontId="47" fillId="9" borderId="19" xfId="9" applyNumberFormat="1" applyFont="1" applyFill="1" applyBorder="1" applyAlignment="1" applyProtection="1">
      <alignment vertical="top"/>
    </xf>
    <xf numFmtId="169" fontId="14" fillId="9" borderId="0" xfId="0" applyNumberFormat="1" applyFont="1" applyFill="1" applyAlignment="1">
      <alignment vertical="top"/>
    </xf>
    <xf numFmtId="3" fontId="14" fillId="9" borderId="0" xfId="0" applyNumberFormat="1" applyFont="1" applyFill="1" applyAlignment="1">
      <alignment vertical="top"/>
    </xf>
    <xf numFmtId="0" fontId="14" fillId="9" borderId="19" xfId="0" applyNumberFormat="1" applyFont="1" applyFill="1" applyBorder="1" applyAlignment="1">
      <alignment horizontal="left" vertical="top" wrapText="1"/>
    </xf>
    <xf numFmtId="169" fontId="46" fillId="9" borderId="38" xfId="9" applyNumberFormat="1" applyFont="1" applyFill="1" applyBorder="1" applyAlignment="1">
      <alignment vertical="top"/>
    </xf>
    <xf numFmtId="169" fontId="46" fillId="9" borderId="39" xfId="9" applyNumberFormat="1" applyFont="1" applyFill="1" applyBorder="1" applyAlignment="1">
      <alignment vertical="top"/>
    </xf>
    <xf numFmtId="169" fontId="46" fillId="9" borderId="40" xfId="9" applyNumberFormat="1" applyFont="1" applyFill="1" applyBorder="1" applyAlignment="1">
      <alignment vertical="top"/>
    </xf>
    <xf numFmtId="169" fontId="46" fillId="9" borderId="55" xfId="9" applyNumberFormat="1" applyFont="1" applyFill="1" applyBorder="1" applyAlignment="1">
      <alignment vertical="top"/>
    </xf>
    <xf numFmtId="169" fontId="46" fillId="9" borderId="58" xfId="9" applyNumberFormat="1" applyFont="1" applyFill="1" applyBorder="1" applyAlignment="1">
      <alignment vertical="top"/>
    </xf>
    <xf numFmtId="169" fontId="46" fillId="9" borderId="57" xfId="9" applyNumberFormat="1" applyFont="1" applyFill="1" applyBorder="1" applyAlignment="1">
      <alignment vertical="top"/>
    </xf>
    <xf numFmtId="169" fontId="46" fillId="9" borderId="0" xfId="0" applyNumberFormat="1" applyFont="1" applyFill="1" applyAlignment="1">
      <alignment vertical="top"/>
    </xf>
    <xf numFmtId="169" fontId="46" fillId="9" borderId="44" xfId="9" applyNumberFormat="1" applyFont="1" applyFill="1" applyBorder="1" applyAlignment="1">
      <alignment vertical="top"/>
    </xf>
    <xf numFmtId="169" fontId="46" fillId="9" borderId="83" xfId="9" applyNumberFormat="1" applyFont="1" applyFill="1" applyBorder="1" applyAlignment="1">
      <alignment vertical="top"/>
    </xf>
    <xf numFmtId="169" fontId="46" fillId="9" borderId="52" xfId="9" applyNumberFormat="1" applyFont="1" applyFill="1" applyBorder="1" applyAlignment="1">
      <alignment vertical="top"/>
    </xf>
    <xf numFmtId="169" fontId="46" fillId="9" borderId="4" xfId="9" applyNumberFormat="1" applyFont="1" applyFill="1" applyBorder="1" applyAlignment="1">
      <alignment vertical="top"/>
    </xf>
    <xf numFmtId="169" fontId="46" fillId="9" borderId="19" xfId="9" applyNumberFormat="1" applyFont="1" applyFill="1" applyBorder="1" applyAlignment="1">
      <alignment vertical="top"/>
    </xf>
    <xf numFmtId="169" fontId="48" fillId="9" borderId="38" xfId="9" applyNumberFormat="1" applyFont="1" applyFill="1" applyBorder="1" applyAlignment="1" applyProtection="1">
      <alignment vertical="top"/>
    </xf>
    <xf numFmtId="169" fontId="48" fillId="9" borderId="39" xfId="9" applyNumberFormat="1" applyFont="1" applyFill="1" applyBorder="1" applyAlignment="1" applyProtection="1">
      <alignment vertical="top"/>
    </xf>
    <xf numFmtId="169" fontId="48" fillId="9" borderId="40" xfId="9" applyNumberFormat="1" applyFont="1" applyFill="1" applyBorder="1" applyAlignment="1" applyProtection="1">
      <alignment vertical="top"/>
    </xf>
    <xf numFmtId="169" fontId="48" fillId="9" borderId="55" xfId="9" applyNumberFormat="1" applyFont="1" applyFill="1" applyBorder="1" applyAlignment="1" applyProtection="1">
      <alignment vertical="top"/>
    </xf>
    <xf numFmtId="169" fontId="48" fillId="9" borderId="58" xfId="9" applyNumberFormat="1" applyFont="1" applyFill="1" applyBorder="1" applyAlignment="1" applyProtection="1">
      <alignment vertical="top"/>
    </xf>
    <xf numFmtId="169" fontId="48" fillId="9" borderId="57" xfId="9" applyNumberFormat="1" applyFont="1" applyFill="1" applyBorder="1" applyAlignment="1" applyProtection="1">
      <alignment vertical="top"/>
    </xf>
    <xf numFmtId="169" fontId="48" fillId="9" borderId="0" xfId="9" applyNumberFormat="1" applyFont="1" applyFill="1" applyBorder="1" applyAlignment="1" applyProtection="1">
      <alignment vertical="top"/>
    </xf>
    <xf numFmtId="0" fontId="68" fillId="9" borderId="0" xfId="0" applyNumberFormat="1" applyFont="1" applyFill="1" applyAlignment="1">
      <alignment vertical="top"/>
    </xf>
    <xf numFmtId="0" fontId="46" fillId="9" borderId="0" xfId="0" applyNumberFormat="1" applyFont="1" applyFill="1" applyBorder="1" applyAlignment="1">
      <alignment vertical="top"/>
    </xf>
    <xf numFmtId="0" fontId="46" fillId="9" borderId="19" xfId="0" applyFont="1" applyFill="1" applyBorder="1" applyAlignment="1">
      <alignment horizontal="center" vertical="top"/>
    </xf>
    <xf numFmtId="169" fontId="46" fillId="9" borderId="122" xfId="9" applyNumberFormat="1" applyFont="1" applyFill="1" applyBorder="1" applyAlignment="1">
      <alignment vertical="top"/>
    </xf>
    <xf numFmtId="169" fontId="46" fillId="9" borderId="89" xfId="9" applyNumberFormat="1" applyFont="1" applyFill="1" applyBorder="1" applyAlignment="1">
      <alignment vertical="top"/>
    </xf>
    <xf numFmtId="169" fontId="46" fillId="9" borderId="123" xfId="9" applyNumberFormat="1" applyFont="1" applyFill="1" applyBorder="1" applyAlignment="1">
      <alignment vertical="top"/>
    </xf>
    <xf numFmtId="169" fontId="46" fillId="9" borderId="127" xfId="9" applyNumberFormat="1" applyFont="1" applyFill="1" applyBorder="1" applyAlignment="1">
      <alignment vertical="top"/>
    </xf>
    <xf numFmtId="169" fontId="46" fillId="9" borderId="128" xfId="9" applyNumberFormat="1" applyFont="1" applyFill="1" applyBorder="1" applyAlignment="1">
      <alignment vertical="top"/>
    </xf>
    <xf numFmtId="169" fontId="46" fillId="9" borderId="131" xfId="9" applyNumberFormat="1" applyFont="1" applyFill="1" applyBorder="1" applyAlignment="1">
      <alignment vertical="top"/>
    </xf>
    <xf numFmtId="37" fontId="72" fillId="9" borderId="0" xfId="0" applyNumberFormat="1" applyFont="1" applyFill="1" applyBorder="1" applyAlignment="1">
      <alignment vertical="top"/>
    </xf>
    <xf numFmtId="0" fontId="14" fillId="9" borderId="18" xfId="0" applyNumberFormat="1" applyFont="1" applyFill="1" applyBorder="1" applyAlignment="1">
      <alignment horizontal="left" vertical="top" wrapText="1"/>
    </xf>
    <xf numFmtId="169" fontId="14" fillId="9" borderId="124" xfId="9" applyNumberFormat="1" applyFont="1" applyFill="1" applyBorder="1" applyAlignment="1">
      <alignment vertical="top"/>
    </xf>
    <xf numFmtId="169" fontId="14" fillId="9" borderId="125" xfId="9" applyNumberFormat="1" applyFont="1" applyFill="1" applyBorder="1" applyAlignment="1">
      <alignment vertical="top"/>
    </xf>
    <xf numFmtId="169" fontId="14" fillId="9" borderId="126" xfId="9" applyNumberFormat="1" applyFont="1" applyFill="1" applyBorder="1" applyAlignment="1">
      <alignment vertical="top"/>
    </xf>
    <xf numFmtId="169" fontId="14" fillId="9" borderId="129" xfId="9" applyNumberFormat="1" applyFont="1" applyFill="1" applyBorder="1" applyAlignment="1">
      <alignment vertical="top"/>
    </xf>
    <xf numFmtId="169" fontId="14" fillId="9" borderId="130" xfId="9" applyNumberFormat="1" applyFont="1" applyFill="1" applyBorder="1" applyAlignment="1">
      <alignment vertical="top"/>
    </xf>
    <xf numFmtId="169" fontId="14" fillId="9" borderId="132" xfId="9" applyNumberFormat="1" applyFont="1" applyFill="1" applyBorder="1" applyAlignment="1">
      <alignment vertical="top"/>
    </xf>
    <xf numFmtId="37" fontId="14" fillId="9" borderId="0" xfId="0" applyNumberFormat="1" applyFont="1" applyFill="1" applyAlignment="1">
      <alignment vertical="top"/>
    </xf>
    <xf numFmtId="169" fontId="17" fillId="0" borderId="0" xfId="9" applyNumberFormat="1" applyFont="1" applyFill="1" applyBorder="1" applyAlignment="1" applyProtection="1">
      <alignment horizontal="center" vertical="top"/>
    </xf>
    <xf numFmtId="169" fontId="16" fillId="0" borderId="5" xfId="9" applyNumberFormat="1" applyFont="1" applyFill="1" applyBorder="1" applyAlignment="1">
      <alignment horizontal="center" vertical="top" wrapText="1"/>
    </xf>
    <xf numFmtId="169" fontId="17" fillId="0" borderId="5" xfId="9" applyNumberFormat="1" applyFont="1" applyFill="1" applyBorder="1" applyAlignment="1" applyProtection="1">
      <alignment horizontal="center" vertical="top"/>
    </xf>
    <xf numFmtId="169" fontId="18" fillId="0" borderId="0" xfId="9" applyNumberFormat="1" applyFont="1" applyFill="1" applyBorder="1" applyAlignment="1" applyProtection="1">
      <alignment horizontal="center" vertical="top"/>
    </xf>
    <xf numFmtId="169" fontId="16" fillId="0" borderId="0" xfId="9" applyNumberFormat="1" applyFont="1" applyFill="1" applyBorder="1" applyAlignment="1" applyProtection="1">
      <alignment horizontal="center" vertical="top"/>
    </xf>
    <xf numFmtId="169" fontId="16" fillId="0" borderId="5" xfId="9" applyNumberFormat="1" applyFont="1" applyFill="1" applyBorder="1" applyAlignment="1" applyProtection="1">
      <alignment horizontal="center" vertical="top"/>
    </xf>
    <xf numFmtId="169" fontId="16" fillId="2" borderId="0" xfId="9" applyNumberFormat="1" applyFont="1" applyFill="1" applyBorder="1" applyAlignment="1">
      <alignment horizontal="center" vertical="top"/>
    </xf>
    <xf numFmtId="0" fontId="16" fillId="0" borderId="0"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0" xfId="0" applyFont="1" applyFill="1" applyBorder="1" applyAlignment="1">
      <alignment horizontal="left" wrapText="1"/>
    </xf>
    <xf numFmtId="169" fontId="46" fillId="0" borderId="83" xfId="9" applyNumberFormat="1" applyFont="1" applyFill="1" applyBorder="1" applyAlignment="1">
      <alignment horizontal="center" vertical="top"/>
    </xf>
    <xf numFmtId="0" fontId="80" fillId="0" borderId="0" xfId="6" applyFont="1" applyFill="1" applyBorder="1"/>
    <xf numFmtId="169" fontId="16" fillId="0" borderId="0" xfId="6" applyNumberFormat="1" applyFont="1" applyFill="1"/>
    <xf numFmtId="169" fontId="16" fillId="0" borderId="0" xfId="9" applyNumberFormat="1" applyFont="1" applyFill="1"/>
    <xf numFmtId="169" fontId="17" fillId="0" borderId="45" xfId="0" applyNumberFormat="1" applyFont="1" applyFill="1" applyBorder="1" applyAlignment="1">
      <alignment vertical="center"/>
    </xf>
    <xf numFmtId="169" fontId="17" fillId="0" borderId="83" xfId="0" applyNumberFormat="1" applyFont="1" applyFill="1" applyBorder="1" applyAlignment="1">
      <alignment vertical="center"/>
    </xf>
    <xf numFmtId="169" fontId="16" fillId="0" borderId="0" xfId="9" applyNumberFormat="1" applyFont="1" applyFill="1" applyBorder="1" applyAlignment="1">
      <alignment horizontal="center" vertical="top"/>
    </xf>
    <xf numFmtId="169" fontId="17" fillId="0" borderId="0" xfId="9" applyNumberFormat="1" applyFont="1" applyFill="1" applyBorder="1" applyAlignment="1" applyProtection="1">
      <alignment horizontal="center" vertical="top"/>
    </xf>
    <xf numFmtId="169" fontId="16" fillId="0" borderId="0" xfId="9" applyNumberFormat="1" applyFont="1" applyFill="1" applyBorder="1" applyAlignment="1">
      <alignment horizontal="center" vertical="top" wrapText="1"/>
    </xf>
    <xf numFmtId="169" fontId="16" fillId="0" borderId="5" xfId="9" applyNumberFormat="1" applyFont="1" applyFill="1" applyBorder="1" applyAlignment="1">
      <alignment horizontal="center" vertical="top" wrapText="1"/>
    </xf>
    <xf numFmtId="169" fontId="17" fillId="0" borderId="5" xfId="9" applyNumberFormat="1" applyFont="1" applyFill="1" applyBorder="1" applyAlignment="1" applyProtection="1">
      <alignment horizontal="center" vertical="top"/>
    </xf>
    <xf numFmtId="169" fontId="18" fillId="0" borderId="0" xfId="9" applyNumberFormat="1" applyFont="1" applyFill="1" applyBorder="1" applyAlignment="1" applyProtection="1">
      <alignment horizontal="center" vertical="top"/>
    </xf>
    <xf numFmtId="169" fontId="18" fillId="0" borderId="5" xfId="9" applyNumberFormat="1" applyFont="1" applyFill="1" applyBorder="1" applyAlignment="1" applyProtection="1">
      <alignment horizontal="center" vertical="top"/>
    </xf>
    <xf numFmtId="169" fontId="16" fillId="0" borderId="0" xfId="9" applyNumberFormat="1" applyFont="1" applyFill="1" applyBorder="1" applyAlignment="1" applyProtection="1">
      <alignment horizontal="left" vertical="top"/>
    </xf>
    <xf numFmtId="169" fontId="16" fillId="0" borderId="5" xfId="9" applyNumberFormat="1" applyFont="1" applyFill="1" applyBorder="1" applyAlignment="1" applyProtection="1">
      <alignment horizontal="left" vertical="top"/>
    </xf>
    <xf numFmtId="169" fontId="16" fillId="0" borderId="21" xfId="9" applyNumberFormat="1" applyFont="1" applyFill="1" applyBorder="1" applyAlignment="1">
      <alignment horizontal="center" vertical="top" wrapText="1"/>
    </xf>
    <xf numFmtId="169" fontId="16" fillId="0" borderId="22" xfId="9" applyNumberFormat="1" applyFont="1" applyFill="1" applyBorder="1" applyAlignment="1">
      <alignment horizontal="center" vertical="top" wrapText="1"/>
    </xf>
    <xf numFmtId="169" fontId="16" fillId="0" borderId="17" xfId="9" applyNumberFormat="1" applyFont="1" applyFill="1" applyBorder="1" applyAlignment="1">
      <alignment horizontal="center" vertical="top" wrapText="1"/>
    </xf>
    <xf numFmtId="169" fontId="16" fillId="0" borderId="5" xfId="9" applyNumberFormat="1" applyFont="1" applyFill="1" applyBorder="1" applyAlignment="1">
      <alignment horizontal="center" vertical="top"/>
    </xf>
    <xf numFmtId="169" fontId="16" fillId="0" borderId="0" xfId="9" applyNumberFormat="1" applyFont="1" applyFill="1" applyBorder="1" applyAlignment="1" applyProtection="1">
      <alignment horizontal="center" vertical="top"/>
    </xf>
    <xf numFmtId="169" fontId="16" fillId="0" borderId="5" xfId="9" applyNumberFormat="1" applyFont="1" applyFill="1" applyBorder="1" applyAlignment="1" applyProtection="1">
      <alignment horizontal="center" vertical="top"/>
    </xf>
    <xf numFmtId="0" fontId="17" fillId="0" borderId="83" xfId="0" applyFont="1" applyFill="1" applyBorder="1" applyAlignment="1">
      <alignment horizontal="center" vertical="center" wrapText="1"/>
    </xf>
    <xf numFmtId="0" fontId="20" fillId="0" borderId="83" xfId="0" applyFont="1" applyBorder="1" applyAlignment="1">
      <alignment horizontal="center" vertical="center" wrapText="1"/>
    </xf>
    <xf numFmtId="0" fontId="17" fillId="0" borderId="110" xfId="6" applyFont="1" applyFill="1" applyBorder="1" applyAlignment="1">
      <alignment vertical="top" wrapText="1"/>
    </xf>
    <xf numFmtId="0" fontId="17" fillId="0" borderId="135" xfId="6" applyFont="1" applyFill="1" applyBorder="1" applyAlignment="1">
      <alignment vertical="top" wrapText="1"/>
    </xf>
    <xf numFmtId="0" fontId="16" fillId="0" borderId="0" xfId="10" applyFont="1" applyFill="1" applyBorder="1" applyAlignment="1">
      <alignment horizontal="center" vertical="top" wrapText="1"/>
    </xf>
    <xf numFmtId="0" fontId="19" fillId="0" borderId="0" xfId="0" applyFont="1" applyBorder="1" applyAlignment="1">
      <alignment horizontal="center" vertical="top" wrapText="1"/>
    </xf>
    <xf numFmtId="0" fontId="20" fillId="0" borderId="0" xfId="0" applyFont="1" applyBorder="1" applyAlignment="1">
      <alignment horizontal="center"/>
    </xf>
    <xf numFmtId="0" fontId="16" fillId="0" borderId="0" xfId="10" applyFont="1" applyFill="1" applyBorder="1" applyAlignment="1">
      <alignment horizontal="center"/>
    </xf>
    <xf numFmtId="0" fontId="19" fillId="0" borderId="0" xfId="0" applyFont="1" applyBorder="1" applyAlignment="1"/>
    <xf numFmtId="169" fontId="16" fillId="0" borderId="0" xfId="9" applyNumberFormat="1" applyFont="1" applyFill="1" applyBorder="1" applyAlignment="1">
      <alignment horizontal="left" vertical="top" wrapText="1"/>
    </xf>
    <xf numFmtId="169" fontId="16" fillId="0" borderId="86" xfId="9" applyNumberFormat="1" applyFont="1" applyFill="1" applyBorder="1" applyAlignment="1">
      <alignment horizontal="left" vertical="top" wrapText="1"/>
    </xf>
    <xf numFmtId="169" fontId="17" fillId="0" borderId="0" xfId="9" applyNumberFormat="1" applyFont="1" applyFill="1" applyBorder="1" applyAlignment="1" applyProtection="1">
      <alignment horizontal="center" vertical="top" wrapText="1"/>
    </xf>
    <xf numFmtId="169" fontId="17" fillId="0" borderId="86" xfId="9" applyNumberFormat="1" applyFont="1" applyFill="1" applyBorder="1" applyAlignment="1" applyProtection="1">
      <alignment horizontal="center" vertical="top" wrapText="1"/>
    </xf>
    <xf numFmtId="169" fontId="17" fillId="0" borderId="13" xfId="9" applyNumberFormat="1" applyFont="1" applyFill="1" applyBorder="1" applyAlignment="1" applyProtection="1">
      <alignment horizontal="center" vertical="top"/>
    </xf>
    <xf numFmtId="169" fontId="16" fillId="0" borderId="1" xfId="12" applyNumberFormat="1" applyFont="1" applyFill="1" applyBorder="1" applyAlignment="1">
      <alignment horizontal="center" vertical="top" wrapText="1"/>
    </xf>
    <xf numFmtId="169" fontId="16" fillId="0" borderId="3" xfId="12" applyNumberFormat="1" applyFont="1" applyFill="1" applyBorder="1" applyAlignment="1">
      <alignment horizontal="center" vertical="top" wrapText="1"/>
    </xf>
    <xf numFmtId="178" fontId="16" fillId="0" borderId="12" xfId="12" quotePrefix="1" applyNumberFormat="1" applyFont="1" applyFill="1" applyBorder="1" applyAlignment="1">
      <alignment horizontal="center" vertical="top"/>
    </xf>
    <xf numFmtId="178" fontId="16" fillId="0" borderId="14" xfId="12" quotePrefix="1" applyNumberFormat="1" applyFont="1" applyFill="1" applyBorder="1" applyAlignment="1">
      <alignment horizontal="center" vertical="top"/>
    </xf>
    <xf numFmtId="0" fontId="17" fillId="0" borderId="0" xfId="409" applyFont="1" applyFill="1" applyBorder="1" applyAlignment="1">
      <alignment horizontal="center" vertical="justify"/>
    </xf>
    <xf numFmtId="0" fontId="19" fillId="0" borderId="0" xfId="0" applyFont="1" applyAlignment="1">
      <alignment horizontal="left" vertical="center" wrapText="1"/>
    </xf>
    <xf numFmtId="0" fontId="20" fillId="0" borderId="0" xfId="0" applyFont="1" applyAlignment="1">
      <alignment horizontal="left" vertical="center" wrapText="1"/>
    </xf>
    <xf numFmtId="0" fontId="16" fillId="0" borderId="0" xfId="313" applyFont="1" applyFill="1" applyAlignment="1">
      <alignment horizontal="justify" vertical="justify"/>
    </xf>
    <xf numFmtId="0" fontId="28" fillId="0" borderId="0" xfId="313" applyFont="1" applyFill="1" applyAlignment="1">
      <alignment horizontal="justify" vertical="justify"/>
    </xf>
    <xf numFmtId="0" fontId="17" fillId="0" borderId="0" xfId="313" applyFont="1" applyFill="1" applyAlignment="1">
      <alignment horizontal="justify" vertical="justify"/>
    </xf>
    <xf numFmtId="0" fontId="27" fillId="0" borderId="0" xfId="313" applyFont="1" applyFill="1" applyBorder="1" applyAlignment="1">
      <alignment horizontal="justify" vertical="justify"/>
    </xf>
    <xf numFmtId="0" fontId="17" fillId="0" borderId="0" xfId="313" applyFont="1" applyFill="1" applyAlignment="1">
      <alignment horizontal="justify" vertical="justify" wrapText="1"/>
    </xf>
    <xf numFmtId="0" fontId="17" fillId="0" borderId="0" xfId="313" applyFont="1" applyFill="1" applyAlignment="1">
      <alignment vertical="top" wrapText="1"/>
    </xf>
    <xf numFmtId="0" fontId="17" fillId="0" borderId="0" xfId="313" applyFont="1" applyFill="1" applyAlignment="1">
      <alignment vertical="top"/>
    </xf>
    <xf numFmtId="0" fontId="16" fillId="0" borderId="0" xfId="313" applyFont="1" applyFill="1" applyAlignment="1">
      <alignment horizontal="left" vertical="justify"/>
    </xf>
    <xf numFmtId="0" fontId="17" fillId="0" borderId="0" xfId="313" applyFont="1" applyFill="1" applyAlignment="1">
      <alignment horizontal="left" vertical="justify"/>
    </xf>
    <xf numFmtId="0" fontId="17" fillId="0" borderId="0" xfId="409" applyFont="1" applyFill="1" applyBorder="1" applyAlignment="1">
      <alignment horizontal="justify" vertical="justify"/>
    </xf>
    <xf numFmtId="0" fontId="17" fillId="0" borderId="0" xfId="409" applyFont="1" applyFill="1" applyBorder="1" applyAlignment="1">
      <alignment horizontal="justify" vertical="top"/>
    </xf>
    <xf numFmtId="0" fontId="17" fillId="0" borderId="0" xfId="409" applyFont="1" applyFill="1" applyBorder="1" applyAlignment="1">
      <alignment horizontal="justify" vertical="justify" wrapText="1"/>
    </xf>
    <xf numFmtId="0" fontId="27" fillId="0" borderId="0" xfId="313" applyFont="1" applyFill="1" applyAlignment="1">
      <alignment horizontal="justify" vertical="justify"/>
    </xf>
    <xf numFmtId="0" fontId="17" fillId="0" borderId="0" xfId="313" applyFont="1" applyFill="1" applyAlignment="1">
      <alignment horizontal="justify" vertical="top"/>
    </xf>
    <xf numFmtId="0" fontId="20" fillId="0" borderId="0" xfId="0" applyFont="1" applyFill="1" applyAlignment="1">
      <alignment horizontal="left" vertical="top" wrapText="1"/>
    </xf>
    <xf numFmtId="0" fontId="20" fillId="0" borderId="0" xfId="0" applyFont="1" applyFill="1" applyBorder="1" applyAlignment="1">
      <alignment horizontal="left" vertical="top" wrapText="1"/>
    </xf>
    <xf numFmtId="0" fontId="20" fillId="0" borderId="0" xfId="234" applyFont="1" applyFill="1" applyAlignment="1">
      <alignment horizontal="justify" wrapText="1"/>
    </xf>
    <xf numFmtId="0" fontId="17" fillId="0" borderId="0" xfId="234" applyFont="1" applyFill="1" applyAlignment="1">
      <alignment vertical="top" wrapText="1"/>
    </xf>
    <xf numFmtId="0" fontId="20" fillId="0" borderId="0" xfId="234" applyFont="1" applyFill="1" applyAlignment="1">
      <alignment horizontal="left" vertical="top" wrapText="1"/>
    </xf>
    <xf numFmtId="0" fontId="17" fillId="0" borderId="0" xfId="234" applyFont="1" applyFill="1" applyAlignment="1">
      <alignment horizontal="justify" vertical="top" wrapText="1"/>
    </xf>
    <xf numFmtId="0" fontId="16" fillId="0" borderId="0" xfId="409" applyFont="1" applyFill="1" applyBorder="1" applyAlignment="1">
      <alignment horizontal="left" vertical="justify"/>
    </xf>
    <xf numFmtId="0" fontId="17" fillId="0" borderId="0" xfId="313" applyFont="1" applyFill="1" applyAlignment="1">
      <alignment horizontal="justify" vertical="top" wrapText="1"/>
    </xf>
    <xf numFmtId="0" fontId="17" fillId="0" borderId="0" xfId="313" quotePrefix="1" applyFont="1" applyFill="1" applyAlignment="1">
      <alignment vertical="top" wrapText="1"/>
    </xf>
    <xf numFmtId="0" fontId="20" fillId="0" borderId="0" xfId="0" applyFont="1" applyFill="1" applyAlignment="1">
      <alignment horizontal="justify" vertical="top" wrapText="1"/>
    </xf>
    <xf numFmtId="0" fontId="17" fillId="0" borderId="0" xfId="409" applyFont="1" applyFill="1" applyBorder="1" applyAlignment="1">
      <alignment horizontal="left" vertical="justify" wrapText="1"/>
    </xf>
    <xf numFmtId="0" fontId="34" fillId="0" borderId="0" xfId="313" applyFont="1" applyFill="1" applyBorder="1" applyAlignment="1">
      <alignment horizontal="left" vertical="justify"/>
    </xf>
    <xf numFmtId="0" fontId="17" fillId="0" borderId="0" xfId="313" quotePrefix="1" applyFont="1" applyFill="1" applyAlignment="1">
      <alignment horizontal="justify" vertical="justify"/>
    </xf>
    <xf numFmtId="0" fontId="16" fillId="0" borderId="7" xfId="6" applyFont="1" applyFill="1" applyBorder="1" applyAlignment="1">
      <alignment horizontal="center" vertical="center"/>
    </xf>
    <xf numFmtId="0" fontId="16" fillId="0" borderId="112" xfId="6" applyFont="1" applyFill="1" applyBorder="1" applyAlignment="1">
      <alignment horizontal="center"/>
    </xf>
    <xf numFmtId="0" fontId="16" fillId="0" borderId="113" xfId="6" applyFont="1" applyFill="1" applyBorder="1" applyAlignment="1">
      <alignment horizontal="center"/>
    </xf>
    <xf numFmtId="0" fontId="16" fillId="0" borderId="109" xfId="6" applyFont="1" applyFill="1" applyBorder="1" applyAlignment="1">
      <alignment horizontal="center"/>
    </xf>
    <xf numFmtId="169" fontId="46" fillId="9" borderId="21" xfId="9" applyNumberFormat="1" applyFont="1" applyFill="1" applyBorder="1" applyAlignment="1">
      <alignment horizontal="center" vertical="top"/>
    </xf>
    <xf numFmtId="169" fontId="46" fillId="9" borderId="22" xfId="9" applyNumberFormat="1" applyFont="1" applyFill="1" applyBorder="1" applyAlignment="1">
      <alignment horizontal="center" vertical="top"/>
    </xf>
    <xf numFmtId="169" fontId="46" fillId="9" borderId="17" xfId="9" applyNumberFormat="1" applyFont="1" applyFill="1" applyBorder="1" applyAlignment="1">
      <alignment horizontal="center" vertical="top"/>
    </xf>
    <xf numFmtId="169" fontId="46" fillId="34" borderId="21" xfId="9" applyNumberFormat="1" applyFont="1" applyFill="1" applyBorder="1" applyAlignment="1">
      <alignment horizontal="center" vertical="top"/>
    </xf>
    <xf numFmtId="169" fontId="46" fillId="34" borderId="22" xfId="9" applyNumberFormat="1" applyFont="1" applyFill="1" applyBorder="1" applyAlignment="1">
      <alignment horizontal="center" vertical="top"/>
    </xf>
    <xf numFmtId="169" fontId="46" fillId="34" borderId="17" xfId="9" applyNumberFormat="1" applyFont="1" applyFill="1" applyBorder="1" applyAlignment="1">
      <alignment horizontal="center" vertical="top"/>
    </xf>
    <xf numFmtId="169" fontId="46" fillId="0" borderId="112" xfId="9" applyNumberFormat="1" applyFont="1" applyFill="1" applyBorder="1" applyAlignment="1">
      <alignment horizontal="center" vertical="top"/>
    </xf>
    <xf numFmtId="169" fontId="46" fillId="0" borderId="113" xfId="9" applyNumberFormat="1" applyFont="1" applyFill="1" applyBorder="1" applyAlignment="1">
      <alignment horizontal="center" vertical="top"/>
    </xf>
    <xf numFmtId="169" fontId="46" fillId="0" borderId="109" xfId="9" applyNumberFormat="1" applyFont="1" applyFill="1" applyBorder="1" applyAlignment="1">
      <alignment horizontal="center" vertical="top"/>
    </xf>
    <xf numFmtId="166" fontId="46" fillId="0" borderId="112" xfId="9" applyFont="1" applyFill="1" applyBorder="1" applyAlignment="1">
      <alignment horizontal="center" vertical="top"/>
    </xf>
    <xf numFmtId="166" fontId="46" fillId="0" borderId="113" xfId="9" applyFont="1" applyFill="1" applyBorder="1" applyAlignment="1">
      <alignment horizontal="center" vertical="top"/>
    </xf>
    <xf numFmtId="166" fontId="46" fillId="0" borderId="109" xfId="9" applyFont="1" applyFill="1" applyBorder="1" applyAlignment="1">
      <alignment horizontal="center" vertical="top"/>
    </xf>
    <xf numFmtId="0" fontId="14" fillId="0" borderId="0" xfId="0" applyNumberFormat="1" applyFont="1" applyFill="1" applyAlignment="1">
      <alignment horizontal="left" vertical="top"/>
    </xf>
    <xf numFmtId="0" fontId="17" fillId="0" borderId="0" xfId="6" applyFont="1" applyFill="1" applyAlignment="1">
      <alignment horizontal="left" vertical="top" wrapText="1"/>
    </xf>
    <xf numFmtId="0" fontId="17" fillId="0" borderId="0" xfId="6" applyFont="1" applyFill="1" applyBorder="1" applyAlignment="1">
      <alignment horizontal="left" wrapText="1"/>
    </xf>
    <xf numFmtId="0" fontId="17" fillId="0" borderId="0" xfId="11" applyFont="1" applyFill="1" applyBorder="1" applyAlignment="1">
      <alignment horizontal="justify" vertical="top"/>
    </xf>
    <xf numFmtId="0" fontId="20" fillId="0" borderId="0" xfId="13" applyFont="1" applyFill="1" applyBorder="1" applyAlignment="1">
      <alignment horizontal="justify" vertical="top"/>
    </xf>
    <xf numFmtId="0" fontId="17" fillId="0" borderId="0" xfId="11" applyFont="1" applyFill="1" applyBorder="1" applyAlignment="1">
      <alignment horizontal="justify" vertical="top" wrapText="1"/>
    </xf>
    <xf numFmtId="0" fontId="17" fillId="0" borderId="2" xfId="11" applyFont="1" applyFill="1" applyBorder="1" applyAlignment="1">
      <alignment horizontal="justify" vertical="top"/>
    </xf>
    <xf numFmtId="0" fontId="17" fillId="0" borderId="0" xfId="11" applyFont="1" applyFill="1" applyBorder="1" applyAlignment="1">
      <alignment horizontal="left" vertical="top" wrapText="1"/>
    </xf>
    <xf numFmtId="0" fontId="16" fillId="0" borderId="80" xfId="6" applyFont="1" applyFill="1" applyBorder="1" applyAlignment="1">
      <alignment horizontal="center" vertical="center"/>
    </xf>
    <xf numFmtId="0" fontId="16" fillId="0" borderId="93" xfId="6" applyFont="1" applyFill="1" applyBorder="1" applyAlignment="1">
      <alignment horizontal="center" vertical="center"/>
    </xf>
    <xf numFmtId="0" fontId="19" fillId="0" borderId="92" xfId="0" applyFont="1" applyBorder="1" applyAlignment="1">
      <alignment horizontal="center" vertical="center"/>
    </xf>
    <xf numFmtId="0" fontId="20" fillId="0" borderId="94" xfId="0" applyFont="1" applyBorder="1" applyAlignment="1">
      <alignment vertical="center"/>
    </xf>
    <xf numFmtId="0" fontId="20" fillId="0" borderId="87" xfId="0" applyFont="1" applyBorder="1" applyAlignment="1">
      <alignment vertical="center"/>
    </xf>
    <xf numFmtId="0" fontId="20" fillId="0" borderId="88" xfId="0" applyFont="1" applyBorder="1" applyAlignment="1">
      <alignment vertical="center"/>
    </xf>
    <xf numFmtId="0" fontId="16" fillId="0" borderId="80" xfId="6" applyFont="1" applyFill="1" applyBorder="1" applyAlignment="1">
      <alignment horizontal="center"/>
    </xf>
    <xf numFmtId="0" fontId="20" fillId="0" borderId="80" xfId="0" applyFont="1" applyBorder="1" applyAlignment="1">
      <alignment horizontal="center"/>
    </xf>
    <xf numFmtId="0" fontId="19" fillId="0" borderId="80" xfId="0" applyFont="1" applyBorder="1" applyAlignment="1">
      <alignment horizontal="center"/>
    </xf>
    <xf numFmtId="0" fontId="19" fillId="2" borderId="74" xfId="0" applyFont="1" applyFill="1" applyBorder="1" applyAlignment="1">
      <alignment horizontal="center"/>
    </xf>
    <xf numFmtId="0" fontId="19" fillId="2" borderId="43" xfId="0" applyFont="1" applyFill="1" applyBorder="1" applyAlignment="1">
      <alignment horizontal="center"/>
    </xf>
    <xf numFmtId="169" fontId="16" fillId="2" borderId="74" xfId="9" applyNumberFormat="1" applyFont="1" applyFill="1" applyBorder="1" applyAlignment="1">
      <alignment horizontal="center" vertical="top"/>
    </xf>
    <xf numFmtId="0" fontId="35" fillId="0" borderId="7" xfId="13" applyFont="1" applyFill="1" applyBorder="1" applyAlignment="1">
      <alignment horizontal="center" vertical="center" wrapText="1"/>
    </xf>
    <xf numFmtId="169" fontId="16" fillId="0" borderId="81" xfId="12" applyNumberFormat="1" applyFont="1" applyFill="1" applyBorder="1" applyAlignment="1">
      <alignment horizontal="center" vertical="center" wrapText="1"/>
    </xf>
    <xf numFmtId="169" fontId="16" fillId="0" borderId="82" xfId="12" applyNumberFormat="1" applyFont="1" applyFill="1" applyBorder="1" applyAlignment="1">
      <alignment horizontal="center" vertical="center" wrapText="1"/>
    </xf>
    <xf numFmtId="0" fontId="16" fillId="0" borderId="76" xfId="6" applyFont="1" applyFill="1" applyBorder="1" applyAlignment="1">
      <alignment horizontal="center"/>
    </xf>
    <xf numFmtId="0" fontId="16" fillId="0" borderId="47" xfId="6" applyFont="1" applyFill="1" applyBorder="1" applyAlignment="1">
      <alignment horizontal="center"/>
    </xf>
    <xf numFmtId="0" fontId="16" fillId="0" borderId="7" xfId="6" applyFont="1" applyFill="1" applyBorder="1" applyAlignment="1">
      <alignment horizontal="center"/>
    </xf>
    <xf numFmtId="169" fontId="16" fillId="0" borderId="7" xfId="12" applyNumberFormat="1" applyFont="1" applyFill="1" applyBorder="1" applyAlignment="1">
      <alignment horizontal="center" vertical="center" wrapText="1"/>
    </xf>
    <xf numFmtId="169" fontId="16" fillId="0" borderId="9" xfId="12" applyNumberFormat="1" applyFont="1" applyFill="1" applyBorder="1" applyAlignment="1">
      <alignment horizontal="center" vertical="center" wrapText="1"/>
    </xf>
    <xf numFmtId="169" fontId="16" fillId="0" borderId="15" xfId="12" applyNumberFormat="1" applyFont="1" applyFill="1" applyBorder="1" applyAlignment="1">
      <alignment horizontal="center" vertical="center" wrapText="1"/>
    </xf>
    <xf numFmtId="0" fontId="16" fillId="0" borderId="0" xfId="6" applyFont="1" applyBorder="1" applyAlignment="1">
      <alignment horizontal="right" vertical="top"/>
    </xf>
    <xf numFmtId="169" fontId="16" fillId="0" borderId="50" xfId="9" applyNumberFormat="1" applyFont="1" applyFill="1" applyBorder="1" applyAlignment="1">
      <alignment horizontal="center" vertical="center" wrapText="1"/>
    </xf>
    <xf numFmtId="169" fontId="16" fillId="0" borderId="43" xfId="9" applyNumberFormat="1" applyFont="1" applyFill="1" applyBorder="1" applyAlignment="1">
      <alignment horizontal="center" vertical="center" wrapText="1"/>
    </xf>
    <xf numFmtId="169" fontId="35" fillId="2" borderId="74" xfId="9" applyNumberFormat="1" applyFont="1" applyFill="1" applyBorder="1" applyAlignment="1">
      <alignment horizontal="center" vertical="center" wrapText="1"/>
    </xf>
    <xf numFmtId="169" fontId="35" fillId="2" borderId="43" xfId="9" applyNumberFormat="1" applyFont="1" applyFill="1" applyBorder="1" applyAlignment="1">
      <alignment horizontal="center" vertical="center" wrapText="1"/>
    </xf>
    <xf numFmtId="169" fontId="16" fillId="2" borderId="7" xfId="9" applyNumberFormat="1" applyFont="1" applyFill="1" applyBorder="1" applyAlignment="1">
      <alignment horizontal="center" vertical="top"/>
    </xf>
    <xf numFmtId="169" fontId="35" fillId="2" borderId="76" xfId="9" applyNumberFormat="1" applyFont="1" applyFill="1" applyBorder="1" applyAlignment="1">
      <alignment horizontal="center" vertical="center" wrapText="1"/>
    </xf>
    <xf numFmtId="169" fontId="35" fillId="2" borderId="47" xfId="9" applyNumberFormat="1" applyFont="1" applyFill="1" applyBorder="1" applyAlignment="1">
      <alignment horizontal="center" vertical="center" wrapText="1"/>
    </xf>
    <xf numFmtId="169" fontId="16" fillId="2" borderId="80" xfId="9" applyNumberFormat="1" applyFont="1" applyFill="1" applyBorder="1" applyAlignment="1">
      <alignment horizontal="center" vertical="top"/>
    </xf>
    <xf numFmtId="0" fontId="20" fillId="0" borderId="80" xfId="0" applyFont="1" applyBorder="1" applyAlignment="1">
      <alignment horizontal="center" vertical="top"/>
    </xf>
    <xf numFmtId="0" fontId="35" fillId="0" borderId="0" xfId="0" applyFont="1" applyAlignment="1">
      <alignment horizontal="left" wrapText="1"/>
    </xf>
    <xf numFmtId="0" fontId="20" fillId="0" borderId="0" xfId="0" applyFont="1" applyAlignment="1">
      <alignment horizontal="left" wrapText="1"/>
    </xf>
    <xf numFmtId="0" fontId="34" fillId="0" borderId="0" xfId="0" applyFont="1" applyAlignment="1">
      <alignment horizontal="left" wrapText="1"/>
    </xf>
    <xf numFmtId="0" fontId="20" fillId="0" borderId="0" xfId="311" applyFont="1" applyBorder="1" applyAlignment="1">
      <alignment horizontal="justify" vertical="top"/>
    </xf>
    <xf numFmtId="0" fontId="16" fillId="0" borderId="0" xfId="0" applyFont="1" applyFill="1" applyBorder="1" applyAlignment="1">
      <alignment horizontal="center" vertical="top" wrapText="1"/>
    </xf>
    <xf numFmtId="0" fontId="16" fillId="0" borderId="0" xfId="6" applyFont="1" applyFill="1" applyBorder="1" applyAlignment="1">
      <alignment horizontal="right" vertical="top"/>
    </xf>
    <xf numFmtId="49" fontId="17" fillId="0" borderId="0" xfId="9" applyNumberFormat="1" applyFont="1" applyFill="1" applyBorder="1" applyAlignment="1">
      <alignment horizontal="justify" vertical="top"/>
    </xf>
    <xf numFmtId="49" fontId="17" fillId="0" borderId="0" xfId="9" applyNumberFormat="1" applyFont="1" applyFill="1" applyBorder="1" applyAlignment="1">
      <alignment horizontal="justify" vertical="top" wrapText="1"/>
    </xf>
    <xf numFmtId="0" fontId="17" fillId="0" borderId="0" xfId="6" applyFont="1" applyFill="1" applyBorder="1" applyAlignment="1">
      <alignment horizontal="left" vertical="top" wrapText="1"/>
    </xf>
    <xf numFmtId="0" fontId="16" fillId="0" borderId="0" xfId="11" applyNumberFormat="1" applyFont="1" applyFill="1" applyAlignment="1">
      <alignment horizontal="left" vertical="top" wrapText="1"/>
    </xf>
    <xf numFmtId="169" fontId="16" fillId="0" borderId="74" xfId="9" applyNumberFormat="1" applyFont="1" applyFill="1" applyBorder="1" applyAlignment="1">
      <alignment horizontal="center" vertical="top"/>
    </xf>
    <xf numFmtId="169" fontId="16" fillId="0" borderId="43" xfId="9" applyNumberFormat="1" applyFont="1" applyFill="1" applyBorder="1" applyAlignment="1">
      <alignment horizontal="center" vertical="top"/>
    </xf>
    <xf numFmtId="169" fontId="16" fillId="0" borderId="9" xfId="9" applyNumberFormat="1" applyFont="1" applyFill="1" applyBorder="1" applyAlignment="1">
      <alignment horizontal="center" vertical="top" wrapText="1"/>
    </xf>
    <xf numFmtId="169" fontId="16" fillId="0" borderId="10" xfId="9" applyNumberFormat="1" applyFont="1" applyFill="1" applyBorder="1" applyAlignment="1">
      <alignment horizontal="center" vertical="top" wrapText="1"/>
    </xf>
    <xf numFmtId="169" fontId="16" fillId="0" borderId="15" xfId="9" applyNumberFormat="1" applyFont="1" applyFill="1" applyBorder="1" applyAlignment="1">
      <alignment horizontal="center" vertical="top" wrapText="1"/>
    </xf>
    <xf numFmtId="169" fontId="16" fillId="0" borderId="9" xfId="9" applyNumberFormat="1" applyFont="1" applyFill="1" applyBorder="1" applyAlignment="1">
      <alignment horizontal="center" vertical="justify" wrapText="1"/>
    </xf>
    <xf numFmtId="169" fontId="16" fillId="0" borderId="15" xfId="9" applyNumberFormat="1" applyFont="1" applyFill="1" applyBorder="1" applyAlignment="1">
      <alignment horizontal="center" vertical="justify" wrapText="1"/>
    </xf>
    <xf numFmtId="0" fontId="17" fillId="0" borderId="0" xfId="9" applyNumberFormat="1" applyFont="1" applyFill="1" applyBorder="1" applyAlignment="1">
      <alignment horizontal="left" vertical="top" wrapText="1"/>
    </xf>
    <xf numFmtId="0" fontId="16" fillId="0" borderId="0" xfId="9" applyNumberFormat="1" applyFont="1" applyFill="1" applyBorder="1" applyAlignment="1">
      <alignment horizontal="left" vertical="top" wrapText="1"/>
    </xf>
    <xf numFmtId="0" fontId="17" fillId="0" borderId="0" xfId="6" applyFont="1" applyFill="1" applyBorder="1" applyAlignment="1">
      <alignment vertical="top"/>
    </xf>
    <xf numFmtId="0" fontId="17" fillId="0" borderId="0" xfId="6" applyFont="1" applyFill="1" applyBorder="1" applyAlignment="1">
      <alignment vertical="justify" wrapText="1"/>
    </xf>
    <xf numFmtId="0" fontId="20" fillId="0" borderId="0" xfId="0" applyFont="1" applyAlignment="1">
      <alignment vertical="justify" wrapText="1"/>
    </xf>
    <xf numFmtId="0" fontId="17" fillId="0" borderId="85" xfId="6" applyFont="1" applyFill="1" applyBorder="1" applyAlignment="1">
      <alignment vertical="top" wrapText="1"/>
    </xf>
    <xf numFmtId="0" fontId="20" fillId="0" borderId="85" xfId="0" applyFont="1" applyBorder="1" applyAlignment="1">
      <alignment vertical="top" wrapText="1"/>
    </xf>
    <xf numFmtId="0" fontId="17" fillId="0" borderId="0" xfId="6" applyFont="1" applyFill="1" applyBorder="1" applyAlignment="1">
      <alignment vertical="top" wrapText="1"/>
    </xf>
    <xf numFmtId="0" fontId="20" fillId="0" borderId="0" xfId="0" applyFont="1" applyAlignment="1">
      <alignment vertical="top" wrapText="1"/>
    </xf>
    <xf numFmtId="169" fontId="16" fillId="0" borderId="80" xfId="9" applyNumberFormat="1" applyFont="1" applyFill="1" applyBorder="1" applyAlignment="1">
      <alignment horizontal="center" vertical="top"/>
    </xf>
    <xf numFmtId="0" fontId="16" fillId="0" borderId="0" xfId="0" applyFont="1" applyFill="1" applyBorder="1" applyAlignment="1">
      <alignment horizontal="center" vertical="top"/>
    </xf>
    <xf numFmtId="169" fontId="16" fillId="0" borderId="80" xfId="9" applyNumberFormat="1" applyFont="1" applyFill="1" applyBorder="1" applyAlignment="1">
      <alignment horizontal="left" vertical="center"/>
    </xf>
    <xf numFmtId="0" fontId="17" fillId="0" borderId="91" xfId="6" applyFont="1" applyFill="1" applyBorder="1" applyAlignment="1">
      <alignment vertical="justify" wrapText="1"/>
    </xf>
    <xf numFmtId="0" fontId="20" fillId="0" borderId="91" xfId="0" applyFont="1" applyBorder="1" applyAlignment="1">
      <alignment vertical="justify" wrapText="1"/>
    </xf>
    <xf numFmtId="169" fontId="16" fillId="0" borderId="81" xfId="9" applyNumberFormat="1" applyFont="1" applyFill="1" applyBorder="1" applyAlignment="1">
      <alignment horizontal="center" vertical="top"/>
    </xf>
    <xf numFmtId="0" fontId="20" fillId="0" borderId="82" xfId="0" applyFont="1" applyBorder="1" applyAlignment="1">
      <alignment horizontal="center" vertical="top"/>
    </xf>
    <xf numFmtId="0" fontId="16" fillId="0" borderId="0" xfId="0" applyFont="1" applyFill="1" applyBorder="1" applyAlignment="1">
      <alignment horizontal="right" vertical="top"/>
    </xf>
    <xf numFmtId="169" fontId="16" fillId="7" borderId="0" xfId="18" applyNumberFormat="1" applyFont="1" applyFill="1" applyBorder="1" applyAlignment="1">
      <alignment horizontal="center" vertical="center"/>
    </xf>
    <xf numFmtId="171" fontId="16" fillId="0" borderId="80" xfId="9" applyNumberFormat="1" applyFont="1" applyFill="1" applyBorder="1" applyAlignment="1">
      <alignment horizontal="center" vertical="top" wrapText="1"/>
    </xf>
    <xf numFmtId="0" fontId="20" fillId="0" borderId="80" xfId="0" applyFont="1" applyBorder="1" applyAlignment="1">
      <alignment horizontal="center" vertical="top" wrapText="1"/>
    </xf>
    <xf numFmtId="0" fontId="17" fillId="0" borderId="0" xfId="0" applyFont="1" applyFill="1" applyBorder="1" applyAlignment="1">
      <alignment horizontal="left" vertical="justify" wrapText="1"/>
    </xf>
    <xf numFmtId="169" fontId="16" fillId="0" borderId="50" xfId="9" applyNumberFormat="1" applyFont="1" applyFill="1" applyBorder="1" applyAlignment="1">
      <alignment horizontal="left" vertical="center"/>
    </xf>
    <xf numFmtId="169" fontId="16" fillId="0" borderId="43" xfId="9" applyNumberFormat="1" applyFont="1" applyFill="1" applyBorder="1" applyAlignment="1">
      <alignment horizontal="left" vertical="center"/>
    </xf>
    <xf numFmtId="169" fontId="16" fillId="0" borderId="50" xfId="9" applyNumberFormat="1" applyFont="1" applyFill="1" applyBorder="1" applyAlignment="1">
      <alignment horizontal="left" vertical="center" wrapText="1"/>
    </xf>
    <xf numFmtId="169" fontId="16" fillId="0" borderId="43" xfId="9" applyNumberFormat="1" applyFont="1" applyFill="1" applyBorder="1" applyAlignment="1">
      <alignment horizontal="left" vertical="center" wrapText="1"/>
    </xf>
    <xf numFmtId="0" fontId="17" fillId="0" borderId="0" xfId="0" applyFont="1" applyFill="1" applyBorder="1" applyAlignment="1">
      <alignment horizontal="left" vertical="justify"/>
    </xf>
    <xf numFmtId="0" fontId="20" fillId="0" borderId="0" xfId="0" applyFont="1" applyFill="1" applyBorder="1" applyAlignment="1">
      <alignment horizontal="left" vertical="justify"/>
    </xf>
    <xf numFmtId="0" fontId="19" fillId="2" borderId="9" xfId="0" applyFont="1" applyFill="1" applyBorder="1" applyAlignment="1">
      <alignment horizontal="center" vertical="center" wrapText="1"/>
    </xf>
    <xf numFmtId="0" fontId="19" fillId="2" borderId="15" xfId="0" applyFont="1" applyFill="1" applyBorder="1" applyAlignment="1">
      <alignment horizontal="center" vertical="center" wrapText="1"/>
    </xf>
    <xf numFmtId="171" fontId="16" fillId="0" borderId="80" xfId="9" applyNumberFormat="1" applyFont="1" applyFill="1" applyBorder="1" applyAlignment="1">
      <alignment horizontal="center" vertical="top"/>
    </xf>
    <xf numFmtId="0" fontId="20" fillId="2" borderId="0" xfId="0" applyFont="1" applyFill="1" applyAlignment="1">
      <alignment wrapText="1"/>
    </xf>
    <xf numFmtId="169" fontId="16" fillId="0" borderId="93" xfId="9" applyNumberFormat="1" applyFont="1" applyFill="1" applyBorder="1" applyAlignment="1">
      <alignment horizontal="left" vertical="center"/>
    </xf>
    <xf numFmtId="0" fontId="20" fillId="0" borderId="79" xfId="0" applyFont="1" applyBorder="1" applyAlignment="1">
      <alignment horizontal="left" vertical="center"/>
    </xf>
    <xf numFmtId="171" fontId="16" fillId="0" borderId="81" xfId="9" applyNumberFormat="1" applyFont="1" applyFill="1" applyBorder="1" applyAlignment="1">
      <alignment horizontal="center" vertical="top" wrapText="1"/>
    </xf>
    <xf numFmtId="0" fontId="20" fillId="0" borderId="62" xfId="0" applyFont="1" applyBorder="1" applyAlignment="1">
      <alignment horizontal="center" vertical="top" wrapText="1"/>
    </xf>
    <xf numFmtId="0" fontId="20" fillId="0" borderId="82" xfId="0" applyFont="1" applyBorder="1" applyAlignment="1">
      <alignment horizontal="center" vertical="top" wrapText="1"/>
    </xf>
    <xf numFmtId="169" fontId="16" fillId="0" borderId="93" xfId="9" applyNumberFormat="1" applyFont="1" applyFill="1" applyBorder="1" applyAlignment="1">
      <alignment horizontal="left" vertical="center" wrapText="1"/>
    </xf>
    <xf numFmtId="0" fontId="20" fillId="0" borderId="79" xfId="0" applyFont="1" applyBorder="1" applyAlignment="1">
      <alignment horizontal="left" vertical="center" wrapText="1"/>
    </xf>
    <xf numFmtId="0" fontId="22" fillId="0" borderId="0" xfId="0" applyFont="1" applyFill="1" applyAlignment="1">
      <alignment horizontal="justify" vertical="top" wrapText="1"/>
    </xf>
    <xf numFmtId="0" fontId="29" fillId="0" borderId="0" xfId="0" applyFont="1" applyFill="1" applyBorder="1" applyAlignment="1">
      <alignment horizontal="center" vertical="center" wrapText="1"/>
    </xf>
    <xf numFmtId="0" fontId="17" fillId="0" borderId="84" xfId="0" applyFont="1" applyFill="1" applyBorder="1" applyAlignment="1">
      <alignment horizontal="left" vertical="center"/>
    </xf>
    <xf numFmtId="0" fontId="20" fillId="0" borderId="86" xfId="0" applyFont="1" applyFill="1" applyBorder="1" applyAlignment="1"/>
    <xf numFmtId="0" fontId="19"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0" xfId="0" applyFont="1" applyFill="1" applyBorder="1" applyAlignment="1">
      <alignment horizontal="center" vertical="center" wrapText="1"/>
    </xf>
    <xf numFmtId="0" fontId="17" fillId="0" borderId="0" xfId="6" applyFont="1" applyFill="1" applyBorder="1" applyAlignment="1">
      <alignment horizontal="left"/>
    </xf>
    <xf numFmtId="168" fontId="17" fillId="0" borderId="84" xfId="0" applyNumberFormat="1" applyFont="1" applyFill="1" applyBorder="1" applyAlignment="1">
      <alignment horizontal="left" vertical="top" wrapText="1"/>
    </xf>
    <xf numFmtId="0" fontId="20" fillId="0" borderId="86" xfId="0" applyFont="1" applyFill="1" applyBorder="1" applyAlignment="1">
      <alignment vertical="top" wrapText="1"/>
    </xf>
    <xf numFmtId="0" fontId="20" fillId="0" borderId="0" xfId="0" applyFont="1" applyFill="1" applyBorder="1" applyAlignment="1">
      <alignment horizontal="left" vertical="center" wrapText="1"/>
    </xf>
    <xf numFmtId="0" fontId="16" fillId="0" borderId="87" xfId="0" applyFont="1" applyFill="1" applyBorder="1" applyAlignment="1">
      <alignment horizontal="left" vertical="top"/>
    </xf>
    <xf numFmtId="0" fontId="20" fillId="0" borderId="88" xfId="0" applyFont="1" applyFill="1" applyBorder="1" applyAlignment="1">
      <alignment vertical="top"/>
    </xf>
    <xf numFmtId="0" fontId="19" fillId="0" borderId="0" xfId="0" applyFont="1" applyFill="1" applyAlignment="1"/>
    <xf numFmtId="0" fontId="20" fillId="0" borderId="0" xfId="0" applyFont="1" applyFill="1" applyAlignment="1"/>
    <xf numFmtId="0" fontId="20" fillId="0" borderId="76" xfId="0" applyFont="1" applyFill="1" applyBorder="1" applyAlignment="1"/>
    <xf numFmtId="0" fontId="20" fillId="0" borderId="77" xfId="0" applyFont="1" applyFill="1" applyBorder="1" applyAlignment="1"/>
    <xf numFmtId="0" fontId="20" fillId="0" borderId="84" xfId="0" applyFont="1" applyFill="1" applyBorder="1" applyAlignment="1"/>
    <xf numFmtId="0" fontId="19" fillId="0" borderId="87" xfId="0" applyFont="1" applyFill="1" applyBorder="1" applyAlignment="1"/>
    <xf numFmtId="0" fontId="20" fillId="0" borderId="88" xfId="0" applyFont="1" applyFill="1" applyBorder="1" applyAlignment="1"/>
    <xf numFmtId="0" fontId="30" fillId="0" borderId="0" xfId="0" applyFont="1" applyFill="1" applyBorder="1" applyAlignment="1">
      <alignment horizontal="left" vertical="top" wrapText="1"/>
    </xf>
    <xf numFmtId="0" fontId="19" fillId="0" borderId="0" xfId="0" applyFont="1" applyFill="1" applyBorder="1" applyAlignment="1">
      <alignment horizontal="center" vertical="center" wrapText="1"/>
    </xf>
    <xf numFmtId="0" fontId="16" fillId="0" borderId="81" xfId="0" applyFont="1" applyFill="1" applyBorder="1" applyAlignment="1">
      <alignment vertical="center"/>
    </xf>
    <xf numFmtId="0" fontId="20" fillId="0" borderId="82" xfId="0" applyFont="1" applyFill="1" applyBorder="1" applyAlignment="1"/>
    <xf numFmtId="0" fontId="16" fillId="0" borderId="0" xfId="0" applyFont="1" applyFill="1" applyBorder="1" applyAlignment="1">
      <alignment horizontal="justify" vertical="top" wrapText="1"/>
    </xf>
    <xf numFmtId="0" fontId="16" fillId="0" borderId="87" xfId="0" applyFont="1" applyFill="1" applyBorder="1" applyAlignment="1">
      <alignment horizontal="left" vertical="center"/>
    </xf>
    <xf numFmtId="0" fontId="20" fillId="0" borderId="85" xfId="0" applyFont="1" applyFill="1" applyBorder="1" applyAlignment="1"/>
    <xf numFmtId="0" fontId="16" fillId="0" borderId="0" xfId="0" applyFont="1" applyFill="1" applyBorder="1" applyAlignment="1">
      <alignment vertical="top"/>
    </xf>
    <xf numFmtId="0" fontId="20" fillId="0" borderId="0" xfId="0" applyFont="1" applyFill="1" applyAlignment="1">
      <alignment vertical="top"/>
    </xf>
    <xf numFmtId="0" fontId="16" fillId="0" borderId="76" xfId="0" applyFont="1" applyFill="1" applyBorder="1" applyAlignment="1">
      <alignment vertical="top"/>
    </xf>
    <xf numFmtId="0" fontId="20" fillId="0" borderId="77" xfId="0" applyFont="1" applyFill="1" applyBorder="1" applyAlignment="1">
      <alignment vertical="top"/>
    </xf>
    <xf numFmtId="0" fontId="16" fillId="0" borderId="76" xfId="0" applyFont="1" applyFill="1" applyBorder="1" applyAlignment="1">
      <alignment horizontal="left" vertical="top"/>
    </xf>
    <xf numFmtId="0" fontId="16" fillId="0" borderId="87" xfId="0" applyFont="1" applyFill="1" applyBorder="1" applyAlignment="1">
      <alignment horizontal="left" vertical="top" wrapText="1"/>
    </xf>
    <xf numFmtId="0" fontId="16" fillId="0" borderId="81" xfId="0" applyFont="1" applyFill="1" applyBorder="1" applyAlignment="1">
      <alignment horizontal="center" vertical="center"/>
    </xf>
    <xf numFmtId="0" fontId="20" fillId="0" borderId="82" xfId="0" applyFont="1" applyFill="1" applyBorder="1" applyAlignment="1">
      <alignment horizontal="center" vertical="center"/>
    </xf>
    <xf numFmtId="168" fontId="17" fillId="0" borderId="84" xfId="0" applyNumberFormat="1" applyFont="1" applyFill="1" applyBorder="1" applyAlignment="1">
      <alignment horizontal="left" vertical="top"/>
    </xf>
    <xf numFmtId="168" fontId="17" fillId="0" borderId="86" xfId="0" applyNumberFormat="1" applyFont="1" applyFill="1" applyBorder="1" applyAlignment="1">
      <alignment horizontal="left" vertical="top"/>
    </xf>
    <xf numFmtId="0" fontId="19" fillId="0" borderId="76" xfId="0" applyFont="1" applyFill="1" applyBorder="1" applyAlignment="1">
      <alignment vertical="center"/>
    </xf>
    <xf numFmtId="0" fontId="20" fillId="0" borderId="77" xfId="0" applyFont="1" applyFill="1" applyBorder="1" applyAlignment="1">
      <alignment vertical="center"/>
    </xf>
    <xf numFmtId="0" fontId="0" fillId="0" borderId="0" xfId="0" applyFill="1" applyAlignment="1">
      <alignment horizontal="left" vertical="top" wrapText="1"/>
    </xf>
    <xf numFmtId="0" fontId="19" fillId="0" borderId="80" xfId="0" applyFont="1" applyBorder="1" applyAlignment="1">
      <alignment horizontal="center" vertical="center" wrapText="1"/>
    </xf>
    <xf numFmtId="0" fontId="19" fillId="0" borderId="81" xfId="0" applyFont="1" applyBorder="1" applyAlignment="1">
      <alignment horizontal="center" vertical="center" wrapText="1"/>
    </xf>
    <xf numFmtId="0" fontId="19" fillId="0" borderId="82" xfId="0" applyFont="1" applyBorder="1" applyAlignment="1">
      <alignment horizontal="center" vertical="center" wrapText="1"/>
    </xf>
    <xf numFmtId="0" fontId="19" fillId="0" borderId="112" xfId="0" applyFont="1" applyBorder="1" applyAlignment="1">
      <alignment horizontal="center" vertical="top" wrapText="1"/>
    </xf>
    <xf numFmtId="0" fontId="19" fillId="0" borderId="109" xfId="0" applyFont="1" applyBorder="1" applyAlignment="1">
      <alignment horizontal="center" vertical="top" wrapText="1"/>
    </xf>
    <xf numFmtId="0" fontId="20" fillId="0" borderId="114" xfId="0" applyFont="1" applyBorder="1" applyAlignment="1">
      <alignment horizontal="left" vertical="top" wrapText="1"/>
    </xf>
    <xf numFmtId="0" fontId="20" fillId="0" borderId="83" xfId="0" applyFont="1" applyBorder="1" applyAlignment="1">
      <alignment horizontal="left" vertical="top" wrapText="1"/>
    </xf>
    <xf numFmtId="0" fontId="20" fillId="0" borderId="79" xfId="0" applyFont="1" applyBorder="1" applyAlignment="1">
      <alignment horizontal="left" vertical="top" wrapText="1"/>
    </xf>
    <xf numFmtId="0" fontId="20" fillId="2" borderId="84" xfId="0" applyFont="1" applyFill="1" applyBorder="1" applyAlignment="1">
      <alignment horizontal="left" vertical="top" wrapText="1"/>
    </xf>
    <xf numFmtId="0" fontId="20" fillId="2" borderId="86" xfId="0" applyFont="1" applyFill="1" applyBorder="1" applyAlignment="1">
      <alignment horizontal="left" vertical="top" wrapText="1"/>
    </xf>
    <xf numFmtId="0" fontId="20" fillId="2" borderId="87" xfId="0" applyFont="1" applyFill="1" applyBorder="1" applyAlignment="1">
      <alignment horizontal="left" vertical="top" wrapText="1"/>
    </xf>
    <xf numFmtId="0" fontId="20" fillId="2" borderId="88" xfId="0" applyFont="1" applyFill="1" applyBorder="1" applyAlignment="1">
      <alignment horizontal="left" vertical="top" wrapText="1"/>
    </xf>
    <xf numFmtId="0" fontId="20" fillId="0" borderId="112" xfId="0" applyFont="1" applyBorder="1" applyAlignment="1">
      <alignment horizontal="left" vertical="top" wrapText="1"/>
    </xf>
    <xf numFmtId="0" fontId="20" fillId="0" borderId="109" xfId="0" applyFont="1" applyBorder="1" applyAlignment="1">
      <alignment horizontal="left" vertical="top" wrapText="1"/>
    </xf>
    <xf numFmtId="0" fontId="20" fillId="0" borderId="110" xfId="0" applyFont="1" applyBorder="1" applyAlignment="1">
      <alignment horizontal="justify" vertical="top" wrapText="1"/>
    </xf>
    <xf numFmtId="0" fontId="20" fillId="0" borderId="84" xfId="0" applyFont="1" applyBorder="1" applyAlignment="1">
      <alignment horizontal="justify" vertical="top" wrapText="1"/>
    </xf>
    <xf numFmtId="0" fontId="20" fillId="0" borderId="87" xfId="0" applyFont="1" applyBorder="1" applyAlignment="1">
      <alignment horizontal="justify" vertical="top" wrapText="1"/>
    </xf>
    <xf numFmtId="0" fontId="20" fillId="2" borderId="110" xfId="0" applyFont="1" applyFill="1" applyBorder="1" applyAlignment="1">
      <alignment horizontal="left" vertical="top" wrapText="1"/>
    </xf>
    <xf numFmtId="0" fontId="20" fillId="2" borderId="111" xfId="0" applyFont="1" applyFill="1" applyBorder="1" applyAlignment="1">
      <alignment horizontal="left" vertical="top" wrapText="1"/>
    </xf>
    <xf numFmtId="0" fontId="19" fillId="0" borderId="0" xfId="0" applyFont="1" applyAlignment="1">
      <alignment horizontal="left"/>
    </xf>
    <xf numFmtId="0" fontId="16" fillId="0" borderId="0"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112" xfId="0" applyFont="1" applyFill="1" applyBorder="1" applyAlignment="1">
      <alignment horizontal="left"/>
    </xf>
    <xf numFmtId="0" fontId="17" fillId="0" borderId="109" xfId="0" applyFont="1" applyFill="1" applyBorder="1" applyAlignment="1">
      <alignment horizontal="left"/>
    </xf>
    <xf numFmtId="0" fontId="17" fillId="0" borderId="0" xfId="0" applyFont="1" applyFill="1" applyBorder="1" applyAlignment="1">
      <alignment horizontal="left" wrapText="1"/>
    </xf>
    <xf numFmtId="0" fontId="16" fillId="0" borderId="0" xfId="0" applyFont="1" applyFill="1" applyBorder="1" applyAlignment="1">
      <alignment horizontal="left" wrapText="1"/>
    </xf>
    <xf numFmtId="0" fontId="16" fillId="0" borderId="112" xfId="0" applyFont="1" applyFill="1" applyBorder="1" applyAlignment="1">
      <alignment horizontal="center" vertical="center" wrapText="1"/>
    </xf>
    <xf numFmtId="0" fontId="16" fillId="0" borderId="109" xfId="0" applyFont="1" applyFill="1" applyBorder="1" applyAlignment="1">
      <alignment horizontal="center" vertical="center" wrapText="1"/>
    </xf>
    <xf numFmtId="0" fontId="20" fillId="2" borderId="0" xfId="0" applyFont="1" applyFill="1" applyAlignment="1">
      <alignment horizontal="left" vertical="top" wrapText="1"/>
    </xf>
    <xf numFmtId="0" fontId="34" fillId="2" borderId="0" xfId="21" applyFont="1" applyFill="1" applyAlignment="1">
      <alignment horizontal="left" vertical="top" wrapText="1"/>
    </xf>
    <xf numFmtId="0" fontId="20" fillId="2" borderId="114" xfId="0" applyFont="1" applyFill="1" applyBorder="1" applyAlignment="1">
      <alignment horizontal="center"/>
    </xf>
    <xf numFmtId="0" fontId="20" fillId="2" borderId="83" xfId="0" applyFont="1" applyFill="1" applyBorder="1" applyAlignment="1">
      <alignment horizontal="center"/>
    </xf>
    <xf numFmtId="0" fontId="19" fillId="2" borderId="114" xfId="0" applyFont="1" applyFill="1" applyBorder="1" applyAlignment="1">
      <alignment horizontal="center"/>
    </xf>
    <xf numFmtId="0" fontId="19" fillId="2" borderId="83" xfId="0" applyFont="1" applyFill="1" applyBorder="1" applyAlignment="1">
      <alignment horizontal="center"/>
    </xf>
    <xf numFmtId="166" fontId="19" fillId="2" borderId="133" xfId="9" applyFont="1" applyFill="1" applyBorder="1" applyAlignment="1">
      <alignment horizontal="center" vertical="center"/>
    </xf>
    <xf numFmtId="166" fontId="19" fillId="2" borderId="133" xfId="9" applyFont="1" applyFill="1" applyBorder="1" applyAlignment="1">
      <alignment horizontal="center" vertical="center" wrapText="1"/>
    </xf>
    <xf numFmtId="0" fontId="19" fillId="2" borderId="133" xfId="0" applyFont="1" applyFill="1" applyBorder="1" applyAlignment="1">
      <alignment horizontal="center"/>
    </xf>
    <xf numFmtId="0" fontId="20" fillId="0" borderId="0" xfId="21" applyFont="1" applyFill="1" applyAlignment="1">
      <alignment horizontal="left" vertical="top" wrapText="1"/>
    </xf>
    <xf numFmtId="0" fontId="20" fillId="0" borderId="0" xfId="21" applyFont="1" applyFill="1" applyAlignment="1">
      <alignment vertical="top" wrapText="1"/>
    </xf>
    <xf numFmtId="15" fontId="16" fillId="0" borderId="133" xfId="0" applyNumberFormat="1" applyFont="1" applyFill="1" applyBorder="1" applyAlignment="1">
      <alignment horizontal="center" vertical="center" wrapText="1"/>
    </xf>
    <xf numFmtId="0" fontId="20" fillId="0" borderId="0" xfId="7" applyFont="1" applyFill="1" applyAlignment="1">
      <alignment horizontal="justify" vertical="top" wrapText="1"/>
    </xf>
    <xf numFmtId="0" fontId="19" fillId="0" borderId="0" xfId="7" applyFont="1" applyAlignment="1">
      <alignment horizontal="justify" vertical="top"/>
    </xf>
    <xf numFmtId="0" fontId="20" fillId="0" borderId="0" xfId="7" applyFont="1" applyAlignment="1">
      <alignment horizontal="justify" vertical="top"/>
    </xf>
    <xf numFmtId="0" fontId="20" fillId="0" borderId="0" xfId="7" applyFont="1" applyAlignment="1">
      <alignment horizontal="justify" vertical="top" wrapText="1"/>
    </xf>
    <xf numFmtId="0" fontId="20" fillId="0" borderId="0" xfId="7" applyFont="1" applyFill="1" applyAlignment="1">
      <alignment horizontal="left" vertical="top" wrapText="1"/>
    </xf>
    <xf numFmtId="0" fontId="19" fillId="0" borderId="0" xfId="7" applyFont="1" applyFill="1" applyAlignment="1">
      <alignment horizontal="justify" vertical="top"/>
    </xf>
    <xf numFmtId="0" fontId="19" fillId="0" borderId="0" xfId="7" applyFont="1" applyAlignment="1">
      <alignment horizontal="left"/>
    </xf>
    <xf numFmtId="0" fontId="35" fillId="0" borderId="2" xfId="7" applyFont="1" applyBorder="1" applyAlignment="1">
      <alignment horizontal="center" vertical="center" wrapText="1"/>
    </xf>
    <xf numFmtId="0" fontId="35" fillId="0" borderId="0" xfId="7" applyFont="1" applyBorder="1" applyAlignment="1">
      <alignment horizontal="center" vertical="center" wrapText="1"/>
    </xf>
    <xf numFmtId="0" fontId="20" fillId="0" borderId="0" xfId="7" applyFont="1" applyBorder="1" applyAlignment="1">
      <alignment horizontal="justify" vertical="top" wrapText="1"/>
    </xf>
    <xf numFmtId="0" fontId="19" fillId="0" borderId="0" xfId="7" applyFont="1" applyAlignment="1">
      <alignment horizontal="left" vertical="top"/>
    </xf>
    <xf numFmtId="0" fontId="20" fillId="0" borderId="0" xfId="7" applyFont="1" applyFill="1" applyAlignment="1">
      <alignment horizontal="justify" vertical="top"/>
    </xf>
    <xf numFmtId="0" fontId="19" fillId="0" borderId="121" xfId="10" applyFont="1" applyBorder="1" applyAlignment="1">
      <alignment horizontal="center" vertical="top" wrapText="1"/>
    </xf>
    <xf numFmtId="0" fontId="19" fillId="0" borderId="85" xfId="10" applyFont="1" applyBorder="1" applyAlignment="1">
      <alignment horizontal="center" vertical="top" wrapText="1"/>
    </xf>
    <xf numFmtId="0" fontId="34" fillId="0" borderId="0" xfId="7" applyFont="1" applyAlignment="1">
      <alignment horizontal="justify" vertical="top" wrapText="1"/>
    </xf>
    <xf numFmtId="0" fontId="20" fillId="9" borderId="0" xfId="7" applyFont="1" applyFill="1" applyBorder="1" applyAlignment="1">
      <alignment horizontal="justify" vertical="top" wrapText="1"/>
    </xf>
    <xf numFmtId="0" fontId="20" fillId="9" borderId="0" xfId="7" applyFont="1" applyFill="1" applyBorder="1" applyAlignment="1">
      <alignment horizontal="left" vertical="top" wrapText="1"/>
    </xf>
    <xf numFmtId="0" fontId="16" fillId="9" borderId="0" xfId="7" applyFont="1" applyFill="1" applyBorder="1" applyAlignment="1">
      <alignment horizontal="center" vertical="center" wrapText="1"/>
    </xf>
    <xf numFmtId="0" fontId="20" fillId="0" borderId="0" xfId="7" applyFont="1" applyFill="1" applyBorder="1" applyAlignment="1">
      <alignment horizontal="left" vertical="top" wrapText="1"/>
    </xf>
    <xf numFmtId="0" fontId="19" fillId="0" borderId="141" xfId="10" applyFont="1" applyBorder="1" applyAlignment="1">
      <alignment horizontal="center" vertical="top" wrapText="1"/>
    </xf>
    <xf numFmtId="0" fontId="34" fillId="0" borderId="13" xfId="0" applyFont="1" applyBorder="1" applyAlignment="1">
      <alignment horizontal="justify" vertical="center" wrapText="1"/>
    </xf>
    <xf numFmtId="0" fontId="34" fillId="0" borderId="139" xfId="0" applyFont="1" applyBorder="1" applyAlignment="1">
      <alignment vertical="center" wrapText="1"/>
    </xf>
    <xf numFmtId="169" fontId="16" fillId="0" borderId="0" xfId="9" applyNumberFormat="1" applyFont="1" applyFill="1" applyBorder="1" applyAlignment="1" applyProtection="1">
      <alignment horizontal="center" vertical="top" wrapText="1"/>
    </xf>
    <xf numFmtId="169" fontId="16" fillId="0" borderId="0" xfId="9" applyNumberFormat="1" applyFont="1" applyFill="1" applyBorder="1" applyAlignment="1">
      <alignment horizontal="left" vertical="top"/>
    </xf>
    <xf numFmtId="0" fontId="16" fillId="0" borderId="88" xfId="0" applyFont="1" applyFill="1" applyBorder="1" applyAlignment="1">
      <alignment horizontal="left" vertical="top" wrapText="1"/>
    </xf>
    <xf numFmtId="0" fontId="16" fillId="0" borderId="112" xfId="0" applyFont="1" applyFill="1" applyBorder="1" applyAlignment="1">
      <alignment horizontal="center" vertical="center"/>
    </xf>
    <xf numFmtId="0" fontId="16" fillId="0" borderId="109" xfId="0" applyFont="1" applyFill="1" applyBorder="1" applyAlignment="1">
      <alignment horizontal="center" vertical="center"/>
    </xf>
  </cellXfs>
  <cellStyles count="411">
    <cellStyle name="20% - Accent1 2" xfId="54"/>
    <cellStyle name="20% - Accent2 2" xfId="55"/>
    <cellStyle name="20% - Accent3 2" xfId="56"/>
    <cellStyle name="20% - Accent4 2" xfId="57"/>
    <cellStyle name="20% - Accent5 2" xfId="58"/>
    <cellStyle name="20% - Accent6 2" xfId="59"/>
    <cellStyle name="40% - Accent1 2" xfId="60"/>
    <cellStyle name="40% - Accent2 2" xfId="61"/>
    <cellStyle name="40% - Accent3 2" xfId="62"/>
    <cellStyle name="40% - Accent4 2" xfId="63"/>
    <cellStyle name="40% - Accent5 2" xfId="64"/>
    <cellStyle name="40% - Accent6 2" xfId="65"/>
    <cellStyle name="60% - Accent1 2" xfId="66"/>
    <cellStyle name="60% - Accent2 2" xfId="67"/>
    <cellStyle name="60% - Accent3 2" xfId="68"/>
    <cellStyle name="60% - Accent4 2" xfId="69"/>
    <cellStyle name="60% - Accent5 2" xfId="70"/>
    <cellStyle name="60% - Accent6 2" xfId="71"/>
    <cellStyle name="Accent1 2" xfId="72"/>
    <cellStyle name="Accent2 2" xfId="73"/>
    <cellStyle name="Accent3 2" xfId="74"/>
    <cellStyle name="Accent4 2" xfId="75"/>
    <cellStyle name="Accent5 2" xfId="76"/>
    <cellStyle name="Accent6 2" xfId="77"/>
    <cellStyle name="Bad 2" xfId="78"/>
    <cellStyle name="Calculation 2" xfId="79"/>
    <cellStyle name="Check Cell 2" xfId="80"/>
    <cellStyle name="Comma" xfId="9" builtinId="3"/>
    <cellStyle name="Comma 10" xfId="36"/>
    <cellStyle name="Comma 11" xfId="81"/>
    <cellStyle name="Comma 12" xfId="82"/>
    <cellStyle name="Comma 15" xfId="51"/>
    <cellStyle name="Comma 2" xfId="1"/>
    <cellStyle name="Comma 2 10" xfId="83"/>
    <cellStyle name="Comma 2 11" xfId="84"/>
    <cellStyle name="Comma 2 12" xfId="85"/>
    <cellStyle name="Comma 2 13" xfId="86"/>
    <cellStyle name="Comma 2 14" xfId="87"/>
    <cellStyle name="Comma 2 15" xfId="88"/>
    <cellStyle name="Comma 2 16" xfId="407"/>
    <cellStyle name="Comma 2 2" xfId="12"/>
    <cellStyle name="Comma 2 2 2" xfId="89"/>
    <cellStyle name="Comma 2 2 2 2" xfId="90"/>
    <cellStyle name="Comma 2 2 2 2 2" xfId="91"/>
    <cellStyle name="Comma 2 2 2 2 3" xfId="92"/>
    <cellStyle name="Comma 2 2 2 2 3 2" xfId="93"/>
    <cellStyle name="Comma 2 2 2 2 3 3" xfId="94"/>
    <cellStyle name="Comma 2 2 2 2 3 3 2" xfId="95"/>
    <cellStyle name="Comma 2 2 2 2 3 3 3" xfId="96"/>
    <cellStyle name="Comma 2 2 2 2 3 3 3 2" xfId="97"/>
    <cellStyle name="Comma 2 2 2 2 3 3 3 3" xfId="98"/>
    <cellStyle name="Comma 2 2 2 2 3 3 4" xfId="99"/>
    <cellStyle name="Comma 2 2 2 2 4" xfId="100"/>
    <cellStyle name="Comma 2 2 2 2 4 2" xfId="101"/>
    <cellStyle name="Comma 2 2 2 2 4 3" xfId="102"/>
    <cellStyle name="Comma 2 2 2 2 4 3 2" xfId="103"/>
    <cellStyle name="Comma 2 2 2 2 4 3 3" xfId="104"/>
    <cellStyle name="Comma 2 2 2 2 4 4" xfId="105"/>
    <cellStyle name="Comma 2 2 2 3" xfId="106"/>
    <cellStyle name="Comma 2 2 2 4" xfId="107"/>
    <cellStyle name="Comma 2 2 2 5" xfId="108"/>
    <cellStyle name="Comma 2 2 3" xfId="109"/>
    <cellStyle name="Comma 2 2 3 2" xfId="110"/>
    <cellStyle name="Comma 2 2 3 2 2" xfId="111"/>
    <cellStyle name="Comma 2 2 3 2 3" xfId="112"/>
    <cellStyle name="Comma 2 2 3 2 3 2" xfId="113"/>
    <cellStyle name="Comma 2 2 3 2 3 3" xfId="114"/>
    <cellStyle name="Comma 2 2 3 2 3 3 2" xfId="115"/>
    <cellStyle name="Comma 2 2 3 2 3 3 3" xfId="116"/>
    <cellStyle name="Comma 2 2 3 2 3 3 3 2" xfId="117"/>
    <cellStyle name="Comma 2 2 3 2 3 3 3 3" xfId="118"/>
    <cellStyle name="Comma 2 2 3 2 3 3 4" xfId="119"/>
    <cellStyle name="Comma 2 2 3 2 4" xfId="120"/>
    <cellStyle name="Comma 2 2 3 2 4 2" xfId="121"/>
    <cellStyle name="Comma 2 2 3 2 4 3" xfId="122"/>
    <cellStyle name="Comma 2 2 3 2 4 3 2" xfId="123"/>
    <cellStyle name="Comma 2 2 3 2 4 3 3" xfId="124"/>
    <cellStyle name="Comma 2 2 3 2 4 4" xfId="125"/>
    <cellStyle name="Comma 2 2 3 3" xfId="126"/>
    <cellStyle name="Comma 2 2 4" xfId="127"/>
    <cellStyle name="Comma 2 2 5" xfId="128"/>
    <cellStyle name="Comma 2 2 6" xfId="129"/>
    <cellStyle name="Comma 2 2 7" xfId="130"/>
    <cellStyle name="Comma 2 2 7 2" xfId="131"/>
    <cellStyle name="Comma 2 2 7 3" xfId="132"/>
    <cellStyle name="Comma 2 2 7 3 2" xfId="133"/>
    <cellStyle name="Comma 2 2 7 3 3" xfId="134"/>
    <cellStyle name="Comma 2 2 7 3 3 2" xfId="135"/>
    <cellStyle name="Comma 2 2 7 3 3 3" xfId="136"/>
    <cellStyle name="Comma 2 2 7 3 4" xfId="137"/>
    <cellStyle name="Comma 2 3" xfId="50"/>
    <cellStyle name="Comma 2 3 2" xfId="138"/>
    <cellStyle name="Comma 2 3 2 2" xfId="139"/>
    <cellStyle name="Comma 2 3 2 3" xfId="140"/>
    <cellStyle name="Comma 2 3 3" xfId="141"/>
    <cellStyle name="Comma 2 3 3 2" xfId="142"/>
    <cellStyle name="Comma 2 3 3 3" xfId="143"/>
    <cellStyle name="Comma 2 3 3 3 2" xfId="144"/>
    <cellStyle name="Comma 2 3 3 3 3" xfId="145"/>
    <cellStyle name="Comma 2 3 3 3 3 2" xfId="146"/>
    <cellStyle name="Comma 2 3 3 3 3 3" xfId="147"/>
    <cellStyle name="Comma 2 3 3 3 3 3 2" xfId="148"/>
    <cellStyle name="Comma 2 3 3 3 3 3 3" xfId="149"/>
    <cellStyle name="Comma 2 3 3 3 3 4" xfId="150"/>
    <cellStyle name="Comma 2 3 3 4" xfId="151"/>
    <cellStyle name="Comma 2 3 3 4 2" xfId="152"/>
    <cellStyle name="Comma 2 3 3 4 3" xfId="153"/>
    <cellStyle name="Comma 2 3 3 4 3 2" xfId="154"/>
    <cellStyle name="Comma 2 3 3 4 3 3" xfId="155"/>
    <cellStyle name="Comma 2 3 3 4 4" xfId="156"/>
    <cellStyle name="Comma 2 3 4" xfId="157"/>
    <cellStyle name="Comma 2 3 4 2" xfId="158"/>
    <cellStyle name="Comma 2 3 4 3" xfId="159"/>
    <cellStyle name="Comma 2 3 4 3 2" xfId="160"/>
    <cellStyle name="Comma 2 3 4 3 3" xfId="161"/>
    <cellStyle name="Comma 2 3 4 4" xfId="162"/>
    <cellStyle name="Comma 2 3 4 5" xfId="163"/>
    <cellStyle name="Comma 2 4" xfId="164"/>
    <cellStyle name="Comma 2 4 2" xfId="165"/>
    <cellStyle name="Comma 2 4 3" xfId="166"/>
    <cellStyle name="Comma 2 5" xfId="167"/>
    <cellStyle name="Comma 2 5 2" xfId="168"/>
    <cellStyle name="Comma 2 5 3" xfId="169"/>
    <cellStyle name="Comma 2 5 3 2" xfId="170"/>
    <cellStyle name="Comma 2 5 3 3" xfId="171"/>
    <cellStyle name="Comma 2 5 3 3 2" xfId="172"/>
    <cellStyle name="Comma 2 5 3 3 3" xfId="173"/>
    <cellStyle name="Comma 2 5 3 3 3 2" xfId="174"/>
    <cellStyle name="Comma 2 5 3 3 3 3" xfId="175"/>
    <cellStyle name="Comma 2 5 3 3 4" xfId="176"/>
    <cellStyle name="Comma 2 5 4" xfId="177"/>
    <cellStyle name="Comma 2 5 4 2" xfId="178"/>
    <cellStyle name="Comma 2 5 4 3" xfId="179"/>
    <cellStyle name="Comma 2 5 4 3 2" xfId="180"/>
    <cellStyle name="Comma 2 5 4 3 3" xfId="181"/>
    <cellStyle name="Comma 2 5 4 4" xfId="182"/>
    <cellStyle name="Comma 2 6" xfId="183"/>
    <cellStyle name="Comma 2 6 2" xfId="184"/>
    <cellStyle name="Comma 2 6 3" xfId="185"/>
    <cellStyle name="Comma 2 7" xfId="186"/>
    <cellStyle name="Comma 2 8" xfId="187"/>
    <cellStyle name="Comma 2 8 2" xfId="188"/>
    <cellStyle name="Comma 2 8 3" xfId="189"/>
    <cellStyle name="Comma 2 8 3 2" xfId="190"/>
    <cellStyle name="Comma 2 8 3 3" xfId="191"/>
    <cellStyle name="Comma 2 8 3 3 2" xfId="192"/>
    <cellStyle name="Comma 2 8 3 3 3" xfId="193"/>
    <cellStyle name="Comma 2 8 3 4" xfId="194"/>
    <cellStyle name="Comma 2 9" xfId="195"/>
    <cellStyle name="Comma 3" xfId="2"/>
    <cellStyle name="Comma 3 10" xfId="196"/>
    <cellStyle name="Comma 3 2" xfId="197"/>
    <cellStyle name="Comma 3 2 2" xfId="198"/>
    <cellStyle name="Comma 3 2 3" xfId="199"/>
    <cellStyle name="Comma 3 3" xfId="200"/>
    <cellStyle name="Comma 3 4" xfId="201"/>
    <cellStyle name="Comma 3 5" xfId="202"/>
    <cellStyle name="Comma 3 6" xfId="203"/>
    <cellStyle name="Comma 3 7" xfId="204"/>
    <cellStyle name="Comma 3 8" xfId="205"/>
    <cellStyle name="Comma 3 9" xfId="206"/>
    <cellStyle name="Comma 304" xfId="26"/>
    <cellStyle name="Comma 4" xfId="3"/>
    <cellStyle name="Comma 4 2" xfId="207"/>
    <cellStyle name="Comma 4 3" xfId="208"/>
    <cellStyle name="Comma 4 4" xfId="209"/>
    <cellStyle name="Comma 4 5" xfId="210"/>
    <cellStyle name="Comma 4 6" xfId="211"/>
    <cellStyle name="Comma 4 7" xfId="212"/>
    <cellStyle name="Comma 5" xfId="15"/>
    <cellStyle name="Comma 5 2" xfId="213"/>
    <cellStyle name="Comma 5 3" xfId="214"/>
    <cellStyle name="Comma 6" xfId="18"/>
    <cellStyle name="Comma 6 2" xfId="215"/>
    <cellStyle name="Comma 6 3" xfId="216"/>
    <cellStyle name="Comma 6 4" xfId="408"/>
    <cellStyle name="Comma 7" xfId="39"/>
    <cellStyle name="Comma 7 2" xfId="49"/>
    <cellStyle name="Comma 8" xfId="46"/>
    <cellStyle name="Comma 9" xfId="48"/>
    <cellStyle name="Comma_BALANCE SHEET FHI 03-04 DEC" xfId="4"/>
    <cellStyle name="Explanatory Text 2" xfId="217"/>
    <cellStyle name="Good 2" xfId="218"/>
    <cellStyle name="Heading 1 2" xfId="219"/>
    <cellStyle name="Heading 2 2" xfId="220"/>
    <cellStyle name="Heading 3 2" xfId="221"/>
    <cellStyle name="Heading 4 2" xfId="222"/>
    <cellStyle name="Hyperlink 2" xfId="5"/>
    <cellStyle name="Input 2" xfId="223"/>
    <cellStyle name="Linked Cell 2" xfId="224"/>
    <cellStyle name="Neutral 2" xfId="225"/>
    <cellStyle name="Normal" xfId="0" builtinId="0"/>
    <cellStyle name="Normal 10" xfId="52"/>
    <cellStyle name="Normal 10 2" xfId="10"/>
    <cellStyle name="Normal 11" xfId="226"/>
    <cellStyle name="Normal 13" xfId="227"/>
    <cellStyle name="Normal 139" xfId="410"/>
    <cellStyle name="Normal 2" xfId="6"/>
    <cellStyle name="Normal 2 10 2" xfId="34"/>
    <cellStyle name="Normal 2 10 5" xfId="19"/>
    <cellStyle name="Normal 2 2" xfId="11"/>
    <cellStyle name="Normal 2 2 2" xfId="228"/>
    <cellStyle name="Normal 2 2 3" xfId="229"/>
    <cellStyle name="Normal 2 2 4" xfId="230"/>
    <cellStyle name="Normal 2 2 5" xfId="231"/>
    <cellStyle name="Normal 2 3" xfId="13"/>
    <cellStyle name="Normal 2 3 2" xfId="232"/>
    <cellStyle name="Normal 2 3 3" xfId="233"/>
    <cellStyle name="Normal 2 4" xfId="234"/>
    <cellStyle name="Normal 2 4 2" xfId="235"/>
    <cellStyle name="Normal 2 4 3" xfId="236"/>
    <cellStyle name="Normal 2 4 3 2" xfId="237"/>
    <cellStyle name="Normal 2 4 3 3" xfId="238"/>
    <cellStyle name="Normal 2 4 3 3 2" xfId="239"/>
    <cellStyle name="Normal 2 4 3 3 3" xfId="240"/>
    <cellStyle name="Normal 2 4 3 3 3 2" xfId="241"/>
    <cellStyle name="Normal 2 4 3 3 3 3" xfId="242"/>
    <cellStyle name="Normal 2 4 3 3 4" xfId="243"/>
    <cellStyle name="Normal 2 4 4" xfId="244"/>
    <cellStyle name="Normal 2 4 4 2" xfId="245"/>
    <cellStyle name="Normal 2 4 4 3" xfId="246"/>
    <cellStyle name="Normal 2 4 4 3 2" xfId="247"/>
    <cellStyle name="Normal 2 4 4 3 3" xfId="248"/>
    <cellStyle name="Normal 2 4 4 4" xfId="249"/>
    <cellStyle name="Normal 2 5" xfId="250"/>
    <cellStyle name="Normal 2 6" xfId="251"/>
    <cellStyle name="Normal 2 7" xfId="252"/>
    <cellStyle name="Normal 2 8" xfId="406"/>
    <cellStyle name="Normal 234" xfId="35"/>
    <cellStyle name="Normal 3" xfId="7"/>
    <cellStyle name="Normal 3 2" xfId="14"/>
    <cellStyle name="Normal 3 2 2" xfId="253"/>
    <cellStyle name="Normal 3 2 2 2" xfId="254"/>
    <cellStyle name="Normal 3 2 2 3" xfId="255"/>
    <cellStyle name="Normal 3 2 3" xfId="256"/>
    <cellStyle name="Normal 3 2 3 2" xfId="257"/>
    <cellStyle name="Normal 3 2 3 3" xfId="258"/>
    <cellStyle name="Normal 3 2 3 3 2" xfId="259"/>
    <cellStyle name="Normal 3 2 3 3 3" xfId="260"/>
    <cellStyle name="Normal 3 2 3 3 3 2" xfId="261"/>
    <cellStyle name="Normal 3 2 3 3 3 3" xfId="262"/>
    <cellStyle name="Normal 3 2 3 3 4" xfId="263"/>
    <cellStyle name="Normal 3 2 4" xfId="264"/>
    <cellStyle name="Normal 3 2 4 2" xfId="265"/>
    <cellStyle name="Normal 3 2 4 3" xfId="266"/>
    <cellStyle name="Normal 3 2 4 3 2" xfId="267"/>
    <cellStyle name="Normal 3 2 4 3 3" xfId="268"/>
    <cellStyle name="Normal 3 2 4 4" xfId="269"/>
    <cellStyle name="Normal 3 3" xfId="270"/>
    <cellStyle name="Normal 3 4" xfId="271"/>
    <cellStyle name="Normal 3 4 2" xfId="272"/>
    <cellStyle name="Normal 3 4 3" xfId="273"/>
    <cellStyle name="Normal 3 4 3 2" xfId="274"/>
    <cellStyle name="Normal 3 4 3 3" xfId="275"/>
    <cellStyle name="Normal 3 4 3 3 2" xfId="276"/>
    <cellStyle name="Normal 3 4 3 3 3" xfId="277"/>
    <cellStyle name="Normal 3 4 3 3 3 2" xfId="278"/>
    <cellStyle name="Normal 3 4 3 3 3 3" xfId="279"/>
    <cellStyle name="Normal 3 4 3 3 4" xfId="280"/>
    <cellStyle name="Normal 3 4 4" xfId="281"/>
    <cellStyle name="Normal 3 4 4 2" xfId="282"/>
    <cellStyle name="Normal 3 4 4 3" xfId="283"/>
    <cellStyle name="Normal 3 4 4 3 2" xfId="284"/>
    <cellStyle name="Normal 3 4 4 3 3" xfId="285"/>
    <cellStyle name="Normal 3 4 4 4" xfId="286"/>
    <cellStyle name="Normal 3 5" xfId="287"/>
    <cellStyle name="Normal 3 5 2" xfId="288"/>
    <cellStyle name="Normal 3 5 3" xfId="289"/>
    <cellStyle name="Normal 3 5 3 2" xfId="290"/>
    <cellStyle name="Normal 3 5 3 3" xfId="291"/>
    <cellStyle name="Normal 3 5 3 3 2" xfId="292"/>
    <cellStyle name="Normal 3 5 3 3 3" xfId="293"/>
    <cellStyle name="Normal 3 5 3 3 3 2" xfId="294"/>
    <cellStyle name="Normal 3 5 3 3 3 3" xfId="295"/>
    <cellStyle name="Normal 3 5 3 3 4" xfId="296"/>
    <cellStyle name="Normal 3 5 4" xfId="297"/>
    <cellStyle name="Normal 3 5 4 2" xfId="298"/>
    <cellStyle name="Normal 3 5 4 3" xfId="299"/>
    <cellStyle name="Normal 3 5 4 3 2" xfId="300"/>
    <cellStyle name="Normal 3 5 4 3 3" xfId="301"/>
    <cellStyle name="Normal 3 5 4 4" xfId="302"/>
    <cellStyle name="Normal 3 6" xfId="303"/>
    <cellStyle name="Normal 3 6 2" xfId="304"/>
    <cellStyle name="Normal 3 6 3" xfId="305"/>
    <cellStyle name="Normal 3 6 3 2" xfId="306"/>
    <cellStyle name="Normal 3 6 3 3" xfId="307"/>
    <cellStyle name="Normal 3 6 3 3 2" xfId="308"/>
    <cellStyle name="Normal 3 6 3 3 3" xfId="309"/>
    <cellStyle name="Normal 3 6 3 4" xfId="310"/>
    <cellStyle name="Normal 4" xfId="21"/>
    <cellStyle name="Normal 4 2" xfId="311"/>
    <cellStyle name="Normal 4 3" xfId="312"/>
    <cellStyle name="Normal 5" xfId="28"/>
    <cellStyle name="Normal 553" xfId="33"/>
    <cellStyle name="Normal 6" xfId="38"/>
    <cellStyle name="Normal 7" xfId="47"/>
    <cellStyle name="Normal 72" xfId="17"/>
    <cellStyle name="Normal 8" xfId="313"/>
    <cellStyle name="Normal 87" xfId="314"/>
    <cellStyle name="Normal 9" xfId="315"/>
    <cellStyle name="Normal_Balancesheet-Sept-2006-07 2" xfId="409"/>
    <cellStyle name="Normal_Copy of Xl0000000" xfId="53"/>
    <cellStyle name="Note 2" xfId="316"/>
    <cellStyle name="Note 2 2" xfId="317"/>
    <cellStyle name="Note 2 2 2" xfId="318"/>
    <cellStyle name="Note 2 2 2 2" xfId="319"/>
    <cellStyle name="Note 2 2 2 2 2" xfId="320"/>
    <cellStyle name="Note 2 2 2 2 3" xfId="321"/>
    <cellStyle name="Note 2 2 2 2 3 2" xfId="322"/>
    <cellStyle name="Note 2 2 2 2 3 3" xfId="323"/>
    <cellStyle name="Note 2 2 2 2 3 3 2" xfId="324"/>
    <cellStyle name="Note 2 2 2 2 3 3 3" xfId="325"/>
    <cellStyle name="Note 2 2 2 2 3 3 3 2" xfId="326"/>
    <cellStyle name="Note 2 2 2 2 3 3 3 3" xfId="327"/>
    <cellStyle name="Note 2 2 2 2 3 3 4" xfId="328"/>
    <cellStyle name="Note 2 2 2 2 4" xfId="329"/>
    <cellStyle name="Note 2 2 2 2 4 2" xfId="330"/>
    <cellStyle name="Note 2 2 2 2 4 3" xfId="331"/>
    <cellStyle name="Note 2 2 2 2 4 3 2" xfId="332"/>
    <cellStyle name="Note 2 2 2 2 4 3 3" xfId="333"/>
    <cellStyle name="Note 2 2 2 2 4 4" xfId="334"/>
    <cellStyle name="Note 2 2 2 3" xfId="335"/>
    <cellStyle name="Note 2 2 2 4" xfId="336"/>
    <cellStyle name="Note 2 2 3" xfId="337"/>
    <cellStyle name="Note 2 2 3 2" xfId="338"/>
    <cellStyle name="Note 2 2 3 3" xfId="339"/>
    <cellStyle name="Note 2 2 3 3 2" xfId="340"/>
    <cellStyle name="Note 2 2 3 3 3" xfId="341"/>
    <cellStyle name="Note 2 2 3 3 3 2" xfId="342"/>
    <cellStyle name="Note 2 2 3 3 3 3" xfId="343"/>
    <cellStyle name="Note 2 2 3 3 3 3 2" xfId="344"/>
    <cellStyle name="Note 2 2 3 3 3 3 3" xfId="345"/>
    <cellStyle name="Note 2 2 3 3 3 4" xfId="346"/>
    <cellStyle name="Note 2 2 3 4" xfId="347"/>
    <cellStyle name="Note 2 2 3 4 2" xfId="348"/>
    <cellStyle name="Note 2 2 3 4 3" xfId="349"/>
    <cellStyle name="Note 2 2 3 4 3 2" xfId="350"/>
    <cellStyle name="Note 2 2 3 4 3 3" xfId="351"/>
    <cellStyle name="Note 2 2 3 4 4" xfId="352"/>
    <cellStyle name="Note 2 2 4" xfId="353"/>
    <cellStyle name="Note 2 2 4 2" xfId="354"/>
    <cellStyle name="Note 2 2 4 3" xfId="355"/>
    <cellStyle name="Note 2 2 4 3 2" xfId="356"/>
    <cellStyle name="Note 2 2 4 3 3" xfId="357"/>
    <cellStyle name="Note 2 2 4 3 3 2" xfId="358"/>
    <cellStyle name="Note 2 2 4 3 3 3" xfId="359"/>
    <cellStyle name="Note 2 2 4 3 4" xfId="360"/>
    <cellStyle name="Note 2 3" xfId="361"/>
    <cellStyle name="Note 2 3 2" xfId="362"/>
    <cellStyle name="Note 2 3 3" xfId="363"/>
    <cellStyle name="Note 2 3 3 2" xfId="364"/>
    <cellStyle name="Note 2 3 3 3" xfId="365"/>
    <cellStyle name="Note 2 3 3 3 2" xfId="366"/>
    <cellStyle name="Note 2 3 3 3 3" xfId="367"/>
    <cellStyle name="Note 2 3 3 3 3 2" xfId="368"/>
    <cellStyle name="Note 2 3 3 3 3 3" xfId="369"/>
    <cellStyle name="Note 2 3 3 3 3 3 2" xfId="370"/>
    <cellStyle name="Note 2 3 3 3 3 3 3" xfId="371"/>
    <cellStyle name="Note 2 3 3 3 3 4" xfId="372"/>
    <cellStyle name="Note 2 3 3 4" xfId="373"/>
    <cellStyle name="Note 2 3 3 4 2" xfId="374"/>
    <cellStyle name="Note 2 3 3 4 3" xfId="375"/>
    <cellStyle name="Note 2 3 3 4 3 2" xfId="376"/>
    <cellStyle name="Note 2 3 3 4 3 3" xfId="377"/>
    <cellStyle name="Note 2 3 3 4 4" xfId="378"/>
    <cellStyle name="Note 2 3 4" xfId="379"/>
    <cellStyle name="Note 2 3 4 2" xfId="380"/>
    <cellStyle name="Note 2 3 4 3" xfId="381"/>
    <cellStyle name="Note 2 3 4 3 2" xfId="382"/>
    <cellStyle name="Note 2 3 4 3 3" xfId="383"/>
    <cellStyle name="Note 2 3 4 4" xfId="384"/>
    <cellStyle name="Note 2 4" xfId="385"/>
    <cellStyle name="Note 2 5" xfId="386"/>
    <cellStyle name="Note 2 5 2" xfId="387"/>
    <cellStyle name="Note 2 5 3" xfId="388"/>
    <cellStyle name="Note 2 5 3 2" xfId="389"/>
    <cellStyle name="Note 2 5 3 3" xfId="390"/>
    <cellStyle name="Note 2 5 3 3 2" xfId="391"/>
    <cellStyle name="Note 2 5 3 3 3" xfId="392"/>
    <cellStyle name="Note 2 5 3 4" xfId="393"/>
    <cellStyle name="Note 2 6" xfId="394"/>
    <cellStyle name="Note 2 6 2" xfId="395"/>
    <cellStyle name="Note 2 6 3" xfId="396"/>
    <cellStyle name="Note 2 6 3 2" xfId="397"/>
    <cellStyle name="Note 2 6 3 3" xfId="398"/>
    <cellStyle name="Note 2 6 4" xfId="399"/>
    <cellStyle name="Output 2" xfId="400"/>
    <cellStyle name="Percent" xfId="16" builtinId="5"/>
    <cellStyle name="Percent 2" xfId="8"/>
    <cellStyle name="Percent 3" xfId="401"/>
    <cellStyle name="SAPBEXchaText" xfId="22"/>
    <cellStyle name="SAPBEXchaText 2" xfId="29"/>
    <cellStyle name="SAPBEXchaText 3" xfId="40"/>
    <cellStyle name="SAPBEXformats" xfId="24"/>
    <cellStyle name="SAPBEXformats 2" xfId="31"/>
    <cellStyle name="SAPBEXformats 3" xfId="41"/>
    <cellStyle name="SAPBEXItemHeader" xfId="27"/>
    <cellStyle name="SAPBEXItemHeader 2" xfId="45"/>
    <cellStyle name="SAPBEXstdData" xfId="25"/>
    <cellStyle name="SAPBEXstdData 2" xfId="32"/>
    <cellStyle name="SAPBEXstdData 3" xfId="42"/>
    <cellStyle name="SAPBEXstdItem" xfId="20"/>
    <cellStyle name="SAPBEXstdItem 10" xfId="44"/>
    <cellStyle name="SAPBEXstdItem 2" xfId="23"/>
    <cellStyle name="SAPBEXstdItem 2 2" xfId="43"/>
    <cellStyle name="SAPBEXstdItem 3" xfId="30"/>
    <cellStyle name="SAPBEXstdItem 4" xfId="37"/>
    <cellStyle name="Style 1" xfId="402"/>
    <cellStyle name="Title 2" xfId="403"/>
    <cellStyle name="Total 2" xfId="404"/>
    <cellStyle name="Warning Text 2" xfId="405"/>
  </cellStyles>
  <dxfs count="0"/>
  <tableStyles count="0" defaultTableStyle="TableStyleMedium2" defaultPivotStyle="PivotStyleLight16"/>
  <colors>
    <mruColors>
      <color rgb="FF99FF99"/>
      <color rgb="FF0C25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4.xml"/><Relationship Id="rId42" Type="http://schemas.openxmlformats.org/officeDocument/2006/relationships/externalLink" Target="externalLinks/externalLink12.xml"/><Relationship Id="rId47" Type="http://schemas.openxmlformats.org/officeDocument/2006/relationships/externalLink" Target="externalLinks/externalLink17.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externalLink" Target="externalLinks/externalLink8.xml"/><Relationship Id="rId46" Type="http://schemas.openxmlformats.org/officeDocument/2006/relationships/externalLink" Target="externalLinks/externalLink1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externalLink" Target="externalLinks/externalLink7.xml"/><Relationship Id="rId40" Type="http://schemas.openxmlformats.org/officeDocument/2006/relationships/externalLink" Target="externalLinks/externalLink10.xml"/><Relationship Id="rId45" Type="http://schemas.openxmlformats.org/officeDocument/2006/relationships/externalLink" Target="externalLinks/externalLink1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4"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5.xml"/><Relationship Id="rId43" Type="http://schemas.openxmlformats.org/officeDocument/2006/relationships/externalLink" Target="externalLinks/externalLink1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Work/Others/Statutory%20Audit/2014-2015/MLL/Financials/Boards%20report/Board%20report%20back%20up.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Worksheet%20in%202272C%20Dafeng%20Package%202006.04-2007.03"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Worksheet%20in%202272A%20PHARMA%20PAC%200703"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Worksheet%20in%203241%20Matrix%20reporting%20blank%20pac-consol"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6efs01\Clients\Matrix\US%20GAAP\2012\Q1\PY%20Wps\FA\5605%20FAR%20and%20FAS%20as%20on%2031-Dec-2011%20-%20Year%20end%20audit.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Worksheet%20in%20%20Package&amp;TB-Phrama"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Worksheet%20in%203241%20Matrix%20reporting%20blank%20pac-Phrama-per%20DTT"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natarajan/AppData/Local/Microsoft/Windows/Temporary%20Internet%20Files/Content.Outlook/8OKOMSBD/GVK%20Rattle.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natarajan/AppData/Local/Microsoft/Windows/Temporary%20Internet%20Files/Content.Outlook/8OKOMSBD/GVK%20Rattle%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s18044/AppData/Local/Microsoft/Windows/INetCache/Content.Outlook/6J5NK2M4/Fixed%20Assets%20Schedule%20_Consolidated%20_Mar'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vishsaraf/AppData/Local/Microsoft/Windows/Temporary%20Internet%20Files/Content.Outlook/3D3N4WVC/MSAT%20-%20Standalone%20Cash%20Flow%20-%202011-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MIS\Aug2000\variance-July3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Legal%20Consolidation%20FY%2015-16/March'15/Fixed%20Assets%20Schedule%20_Consolidated%20_March'1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Venkat\MIS2000-01\Feb%202001\MIS%202000%20Feb%20ver1.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akshmi\e\Documents%20and%20Settings\Lakshmi\Local%20Settings\Temporary%20Internet%20Files\OLK4F\Documents%20and%20Settings\auditor\Desktop\Annexure%20to%20form%2056F-Fin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Worksheet%20in%202231%20Financial%20Statements%20-%20March%202010%20Ver%2027%20-%2022%20Sep.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Worksheet%20in%206123.1%20PF,ESI%20&amp;%20P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Note. 36a-f"/>
      <sheetName val="Note. 36g-MylanConsolidated"/>
      <sheetName val="Board report back up"/>
    </sheetNames>
    <definedNames>
      <definedName name="Header1"/>
    </definedNames>
    <sheetDataSet>
      <sheetData sheetId="0"/>
      <sheetData sheetId="1"/>
      <sheetData sheetId="2"/>
      <sheetData sheetId="3"/>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TB"/>
      <sheetName val="TB for Reference"/>
      <sheetName val="FAS"/>
      <sheetName val="Addl Schedules"/>
      <sheetName val="AJE"/>
      <sheetName val="BS Schedules "/>
      <sheetName val="Loans Taken"/>
      <sheetName val="P&amp;L-BS"/>
      <sheetName val="P&amp;L Schedules "/>
      <sheetName val="CFLOW"/>
      <sheetName val="Group company"/>
      <sheetName val="Movement-Reserves "/>
      <sheetName val="Investment details"/>
      <sheetName val="Sundry Debtors"/>
      <sheetName val="Deposits"/>
      <sheetName val="Loans Given"/>
      <sheetName val="Deferred Income"/>
      <sheetName val="Segment reporting"/>
      <sheetName val="def Tax"/>
      <sheetName val="Acq. costs"/>
      <sheetName val="Contingent Liabilities"/>
      <sheetName val="XREF"/>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TB"/>
      <sheetName val="TB per DTT"/>
      <sheetName val="PRC TB detail"/>
      <sheetName val="FAS"/>
      <sheetName val="BS Schedules "/>
      <sheetName val="P&amp;L Schedules "/>
      <sheetName val="P&amp;L-BS"/>
      <sheetName val="CFLOW"/>
      <sheetName val="Group company"/>
      <sheetName val="Movement-Reserves "/>
      <sheetName val="Loans Taken"/>
      <sheetName val="Investment details"/>
      <sheetName val="Sundry Debtors"/>
      <sheetName val="Deposits"/>
      <sheetName val="Loans Given"/>
      <sheetName val="Deferred Income"/>
      <sheetName val="Segment reporting"/>
      <sheetName val="def Tax"/>
      <sheetName val="Acq. costs"/>
      <sheetName val="Contingent Liabilities"/>
      <sheetName val="XREF"/>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C TB"/>
      <sheetName val="Instructions"/>
      <sheetName val="PRC TB&amp;Package"/>
      <sheetName val="TB"/>
      <sheetName val="BS Schedules "/>
      <sheetName val="P&amp;L Schedules "/>
      <sheetName val="P&amp;L-BS"/>
      <sheetName val="CFLOW"/>
      <sheetName val="Group company"/>
      <sheetName val="Movement-Reserves "/>
      <sheetName val="Loans Taken"/>
      <sheetName val="FAS"/>
      <sheetName val="Investment details"/>
      <sheetName val="Sundry Debtors"/>
      <sheetName val="Deposits"/>
      <sheetName val="Loans Given"/>
      <sheetName val="Deferred Income"/>
      <sheetName val="Segment reporting"/>
      <sheetName val="def Tax"/>
      <sheetName val="Acq. costs Lab"/>
      <sheetName val="Acq. costs R&amp;D"/>
      <sheetName val="Contingent Liabilities"/>
      <sheetName val="XREF"/>
      <sheetName val="Tickmark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pe"/>
      <sheetName val="FAS - Dec '11"/>
      <sheetName val="Legacy Jan'11-Mar'11"/>
      <sheetName val="Legacy Apr'11-Dec'11"/>
      <sheetName val="E1 Jan'11-Dec'11"/>
      <sheetName val="Difference"/>
      <sheetName val="Summary"/>
      <sheetName val="XREF"/>
      <sheetName val="Tickmarks"/>
    </sheetNames>
    <sheetDataSet>
      <sheetData sheetId="0"/>
      <sheetData sheetId="1"/>
      <sheetData sheetId="2"/>
      <sheetData sheetId="3"/>
      <sheetData sheetId="4"/>
      <sheetData sheetId="5"/>
      <sheetData sheetId="6"/>
      <sheetData sheetId="7"/>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 draft (2)"/>
      <sheetName val="Check (2)"/>
      <sheetName val="PRC TB"/>
      <sheetName val="Sheet1"/>
      <sheetName val="TB draft"/>
      <sheetName val="Check"/>
      <sheetName val="Tickmarks"/>
    </sheetNames>
    <sheetDataSet>
      <sheetData sheetId="0"/>
      <sheetData sheetId="1"/>
      <sheetData sheetId="2"/>
      <sheetData sheetId="3"/>
      <sheetData sheetId="4"/>
      <sheetData sheetId="5"/>
      <sheetData sheetId="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TB"/>
      <sheetName val="XREF"/>
      <sheetName val="P&amp;L-BS"/>
      <sheetName val="BS Schedules "/>
      <sheetName val="P&amp;L Schedules "/>
      <sheetName val="CFLOW"/>
      <sheetName val="Group company"/>
      <sheetName val="Movement-Reserves "/>
      <sheetName val="Loans Taken"/>
      <sheetName val="FAS"/>
      <sheetName val="Investment details"/>
      <sheetName val="Sundry Debtors"/>
      <sheetName val="Deposits"/>
      <sheetName val="Loans Given"/>
      <sheetName val="Deferred Income"/>
      <sheetName val="Segment reporting"/>
      <sheetName val="def Tax"/>
      <sheetName val="Acq. costs"/>
      <sheetName val="Contingent Liabiliti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ounting Policies"/>
      <sheetName val="BS_R"/>
      <sheetName val="PL_R"/>
      <sheetName val="CFS"/>
      <sheetName val="SOCE"/>
      <sheetName val="1-2. Account policies"/>
      <sheetName val="Cash flow workings"/>
      <sheetName val="3"/>
      <sheetName val="4"/>
      <sheetName val="6 - NA"/>
      <sheetName val="5-6"/>
      <sheetName val="10"/>
      <sheetName val="7"/>
      <sheetName val="8"/>
      <sheetName val="9"/>
      <sheetName val="10 "/>
      <sheetName val="11-14"/>
      <sheetName val="Income taxes"/>
      <sheetName val="12-14"/>
      <sheetName val="Revenue and other income"/>
      <sheetName val="15-17"/>
      <sheetName val="17"/>
      <sheetName val="18-20"/>
      <sheetName val="Segment Information"/>
      <sheetName val="Financial Instr Disclosures"/>
      <sheetName val="21-23 Basis, Fair value"/>
      <sheetName val="24.RPT"/>
      <sheetName val="25. First Adoption INDAS Reco"/>
      <sheetName val="Journal Entries - OBS"/>
      <sheetName val="Journal Entries 15-16"/>
      <sheetName val="Journal Entries 16-17"/>
      <sheetName val="Ind AS 28, 112 Joint Arrangemen"/>
      <sheetName val="Ind AS 28, 112 Assoc."/>
      <sheetName val="Ind AS 112 Subs"/>
      <sheetName val="Ind AS 112 Loss of Control"/>
      <sheetName val="Ind AS 17"/>
      <sheetName val="Ind AS 33"/>
      <sheetName val="Ind AS 105 Discont Ops"/>
      <sheetName val="Ind AS 105 Held for Sale"/>
      <sheetName val="IndAS 108 Segment"/>
      <sheetName val="Ind AS 19 Emp Benefits"/>
      <sheetName val="Ind AS 103 Busi Combination"/>
      <sheetName val="Deferred Revenue"/>
      <sheetName val="101 Disclosure"/>
    </sheetNames>
    <sheetDataSet>
      <sheetData sheetId="0"/>
      <sheetData sheetId="1"/>
      <sheetData sheetId="2">
        <row r="3">
          <cell r="C3" t="str">
            <v>All amounts in INR unless otherwise stated</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ounting Policies"/>
      <sheetName val="BS_R"/>
      <sheetName val="PL_R"/>
      <sheetName val="CFS"/>
      <sheetName val="SOCE"/>
      <sheetName val="1-2. Account policies"/>
      <sheetName val="Cash flow workings"/>
      <sheetName val="3"/>
      <sheetName val="4"/>
      <sheetName val="6 - NA"/>
      <sheetName val="5-6"/>
      <sheetName val="10"/>
      <sheetName val="7"/>
      <sheetName val="8"/>
      <sheetName val="9"/>
      <sheetName val="10 "/>
      <sheetName val="11-14"/>
      <sheetName val="Income taxes"/>
      <sheetName val="12-14"/>
      <sheetName val="Revenue and other income"/>
      <sheetName val="15-17"/>
      <sheetName val="17"/>
      <sheetName val="18-20"/>
      <sheetName val="Segment Information"/>
      <sheetName val="Financial Instr Disclosures"/>
      <sheetName val="21-23 Basis, Fair value"/>
      <sheetName val="24.RPT"/>
      <sheetName val="25. First Adoption INDAS Reco"/>
      <sheetName val="Journal Entries - OBS"/>
      <sheetName val="Journal Entries 15-16"/>
      <sheetName val="Journal Entries 16-17"/>
      <sheetName val="Ind AS 28, 112 Joint Arrangemen"/>
      <sheetName val="Ind AS 28, 112 Assoc."/>
      <sheetName val="Ind AS 112 Subs"/>
      <sheetName val="Ind AS 112 Loss of Control"/>
      <sheetName val="Ind AS 17"/>
      <sheetName val="Ind AS 33"/>
      <sheetName val="Ind AS 105 Discont Ops"/>
      <sheetName val="Ind AS 105 Held for Sale"/>
      <sheetName val="IndAS 108 Segment"/>
      <sheetName val="Ind AS 19 Emp Benefits"/>
      <sheetName val="Ind AS 103 Busi Combination"/>
      <sheetName val="Deferred Revenue"/>
      <sheetName val="101 Disclosure"/>
    </sheetNames>
    <sheetDataSet>
      <sheetData sheetId="0"/>
      <sheetData sheetId="1"/>
      <sheetData sheetId="2">
        <row r="16">
          <cell r="E16">
            <v>1120551323.01</v>
          </cell>
        </row>
        <row r="33">
          <cell r="F33">
            <v>0</v>
          </cell>
        </row>
        <row r="34">
          <cell r="F34">
            <v>0</v>
          </cell>
        </row>
        <row r="41">
          <cell r="F41">
            <v>0</v>
          </cell>
        </row>
      </sheetData>
      <sheetData sheetId="3"/>
      <sheetData sheetId="4"/>
      <sheetData sheetId="5"/>
      <sheetData sheetId="6">
        <row r="39">
          <cell r="D39">
            <v>1168490280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 (2)"/>
      <sheetName val="Currency Rates"/>
      <sheetName val="12"/>
      <sheetName val="Entity wise in INR"/>
      <sheetName val="IEAI"/>
      <sheetName val="IEEL"/>
      <sheetName val="IEG"/>
      <sheetName val="IEJKK"/>
      <sheetName val="Australia"/>
      <sheetName val="Singapore"/>
      <sheetName val="UK"/>
      <sheetName val="Germany"/>
      <sheetName val="US"/>
      <sheetName val="Japan"/>
      <sheetName val="IGIL"/>
      <sheetName val="Insights"/>
      <sheetName val="IHAL"/>
      <sheetName val="Rangsons"/>
      <sheetName val="India"/>
    </sheetNames>
    <sheetDataSet>
      <sheetData sheetId="0" refreshError="1"/>
      <sheetData sheetId="1">
        <row r="3">
          <cell r="C3">
            <v>62.75</v>
          </cell>
          <cell r="E3">
            <v>67.790000000000006</v>
          </cell>
          <cell r="G3">
            <v>93.91</v>
          </cell>
          <cell r="I3">
            <v>0.52529999999999999</v>
          </cell>
        </row>
        <row r="4">
          <cell r="C4">
            <v>63.8</v>
          </cell>
          <cell r="E4">
            <v>71.209999999999994</v>
          </cell>
          <cell r="G4">
            <v>98.82</v>
          </cell>
          <cell r="I4">
            <v>0.52829999999999999</v>
          </cell>
        </row>
        <row r="5">
          <cell r="C5">
            <v>63.86</v>
          </cell>
          <cell r="E5">
            <v>71.59</v>
          </cell>
          <cell r="G5">
            <v>99.36</v>
          </cell>
          <cell r="I5">
            <v>0.51649999999999996</v>
          </cell>
        </row>
        <row r="6">
          <cell r="C6">
            <v>63.63</v>
          </cell>
          <cell r="E6">
            <v>70.03</v>
          </cell>
          <cell r="G6">
            <v>99.08</v>
          </cell>
          <cell r="I6">
            <v>0.5161</v>
          </cell>
        </row>
        <row r="7">
          <cell r="C7">
            <v>65.069999999999993</v>
          </cell>
          <cell r="E7">
            <v>72.510000000000005</v>
          </cell>
          <cell r="G7">
            <v>101.49</v>
          </cell>
          <cell r="I7">
            <v>0.52869999999999995</v>
          </cell>
        </row>
        <row r="8">
          <cell r="C8">
            <v>66.22</v>
          </cell>
          <cell r="E8">
            <v>74.39</v>
          </cell>
          <cell r="G8">
            <v>101.6</v>
          </cell>
          <cell r="I8">
            <v>0.55149000000000004</v>
          </cell>
        </row>
        <row r="9">
          <cell r="C9">
            <v>65.06</v>
          </cell>
          <cell r="E9">
            <v>73.06</v>
          </cell>
          <cell r="G9">
            <v>99.76</v>
          </cell>
          <cell r="I9">
            <v>0.54190000000000005</v>
          </cell>
        </row>
        <row r="10">
          <cell r="C10">
            <v>66.12</v>
          </cell>
          <cell r="E10">
            <v>71.09</v>
          </cell>
          <cell r="G10">
            <v>100.62</v>
          </cell>
          <cell r="I10">
            <v>0.54010000000000002</v>
          </cell>
        </row>
        <row r="11">
          <cell r="C11">
            <v>66.599999999999994</v>
          </cell>
          <cell r="E11">
            <v>72.459999999999994</v>
          </cell>
          <cell r="G11">
            <v>99.94</v>
          </cell>
          <cell r="H11">
            <v>0.55090000000000006</v>
          </cell>
          <cell r="I11">
            <v>0.54679999999999995</v>
          </cell>
          <cell r="L11">
            <v>48.287599999999998</v>
          </cell>
        </row>
        <row r="12">
          <cell r="C12">
            <v>67.25</v>
          </cell>
          <cell r="E12">
            <v>73.08</v>
          </cell>
          <cell r="G12">
            <v>97.11</v>
          </cell>
          <cell r="I12">
            <v>0.56869999999999998</v>
          </cell>
        </row>
        <row r="13">
          <cell r="C13">
            <v>68.239999999999995</v>
          </cell>
          <cell r="E13">
            <v>75.77</v>
          </cell>
          <cell r="G13">
            <v>97.66</v>
          </cell>
          <cell r="I13">
            <v>0.59399999999999997</v>
          </cell>
        </row>
        <row r="14">
          <cell r="B14">
            <v>66.33</v>
          </cell>
          <cell r="C14">
            <v>67.02</v>
          </cell>
          <cell r="D14">
            <v>75.099999999999994</v>
          </cell>
          <cell r="E14">
            <v>74.489999999999995</v>
          </cell>
          <cell r="F14">
            <v>95.09</v>
          </cell>
          <cell r="G14">
            <v>95.37</v>
          </cell>
          <cell r="H14">
            <v>0.59</v>
          </cell>
          <cell r="I14">
            <v>0.59</v>
          </cell>
          <cell r="L14">
            <v>50.8</v>
          </cell>
          <cell r="Y14">
            <v>49.15</v>
          </cell>
        </row>
        <row r="17">
          <cell r="C17">
            <v>40663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heetName val="PL"/>
      <sheetName val="Cash Flow (2)"/>
      <sheetName val="Cash Flow"/>
      <sheetName val="CF workings"/>
      <sheetName val="L&amp;A 2010"/>
      <sheetName val="2010 per revised sch VI"/>
      <sheetName val="2010 grouping per rev sch VI"/>
      <sheetName val="Note 3"/>
      <sheetName val="Note 4"/>
      <sheetName val="Note 5-9,12-13,15-18"/>
      <sheetName val="Note 11"/>
      <sheetName val="Note 14"/>
      <sheetName val="Note 19"/>
      <sheetName val="P&amp;L Sch"/>
      <sheetName val="Lead"/>
      <sheetName val="changes made in FS"/>
      <sheetName val="Sub grouping"/>
      <sheetName val="L&amp;A"/>
      <sheetName val="Debtors reclass"/>
      <sheetName val="Debtors"/>
      <sheetName val="Grouping BS to PL"/>
      <sheetName val="Exceptional Items"/>
      <sheetName val="Links"/>
      <sheetName val="capital advance - 2010"/>
      <sheetName val="CF wp Invst&amp;FD"/>
      <sheetName val="Fixed deposits working for CF."/>
      <sheetName val="Sheet1"/>
      <sheetName val="Tickmark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2">
          <cell r="F2" t="str">
            <v>Preliminary</v>
          </cell>
          <cell r="H2" t="str">
            <v>Client Entries</v>
          </cell>
          <cell r="I2" t="str">
            <v>Adjusted</v>
          </cell>
          <cell r="J2" t="str">
            <v>Audit Entries</v>
          </cell>
          <cell r="K2" t="str">
            <v>Mar 31 2012</v>
          </cell>
          <cell r="M2" t="str">
            <v>Mar 31 2011</v>
          </cell>
          <cell r="N2">
            <v>0</v>
          </cell>
          <cell r="O2">
            <v>0</v>
          </cell>
        </row>
        <row r="4">
          <cell r="F4">
            <v>0</v>
          </cell>
          <cell r="H4">
            <v>0</v>
          </cell>
          <cell r="I4">
            <v>0</v>
          </cell>
          <cell r="J4">
            <v>0</v>
          </cell>
          <cell r="K4">
            <v>0</v>
          </cell>
          <cell r="M4">
            <v>0</v>
          </cell>
        </row>
        <row r="5">
          <cell r="F5">
            <v>0</v>
          </cell>
          <cell r="H5">
            <v>0</v>
          </cell>
          <cell r="I5">
            <v>0</v>
          </cell>
          <cell r="J5">
            <v>0</v>
          </cell>
          <cell r="K5">
            <v>0</v>
          </cell>
          <cell r="M5">
            <v>0</v>
          </cell>
        </row>
        <row r="7">
          <cell r="F7">
            <v>-2340595671.9899998</v>
          </cell>
          <cell r="H7">
            <v>0</v>
          </cell>
          <cell r="I7">
            <v>-2340595671.9899998</v>
          </cell>
          <cell r="J7">
            <v>0</v>
          </cell>
          <cell r="K7">
            <v>-2340595671.9899998</v>
          </cell>
          <cell r="M7">
            <v>-2340131506</v>
          </cell>
        </row>
        <row r="8">
          <cell r="F8">
            <v>0</v>
          </cell>
          <cell r="H8">
            <v>0</v>
          </cell>
          <cell r="I8">
            <v>0</v>
          </cell>
          <cell r="J8">
            <v>0</v>
          </cell>
          <cell r="K8">
            <v>0</v>
          </cell>
          <cell r="M8">
            <v>0</v>
          </cell>
        </row>
        <row r="9">
          <cell r="F9">
            <v>-13000000</v>
          </cell>
          <cell r="H9">
            <v>0</v>
          </cell>
          <cell r="I9">
            <v>-13000000</v>
          </cell>
          <cell r="J9">
            <v>0</v>
          </cell>
          <cell r="K9">
            <v>-13000000</v>
          </cell>
          <cell r="M9">
            <v>-13000000</v>
          </cell>
        </row>
        <row r="10">
          <cell r="F10">
            <v>-2353595671.9899998</v>
          </cell>
          <cell r="H10">
            <v>0</v>
          </cell>
          <cell r="I10">
            <v>-2353595671.9899998</v>
          </cell>
          <cell r="J10">
            <v>0</v>
          </cell>
          <cell r="K10">
            <v>-2353595671.9899998</v>
          </cell>
          <cell r="M10">
            <v>-2353131506</v>
          </cell>
        </row>
        <row r="12">
          <cell r="F12">
            <v>-87869.32</v>
          </cell>
          <cell r="H12">
            <v>0</v>
          </cell>
          <cell r="I12">
            <v>-87869.32</v>
          </cell>
          <cell r="J12">
            <v>0</v>
          </cell>
          <cell r="K12">
            <v>-87869.32</v>
          </cell>
          <cell r="M12">
            <v>-196070.47</v>
          </cell>
        </row>
        <row r="13">
          <cell r="F13">
            <v>-87869.32</v>
          </cell>
          <cell r="H13">
            <v>0</v>
          </cell>
          <cell r="I13">
            <v>-87869.32</v>
          </cell>
          <cell r="J13">
            <v>0</v>
          </cell>
          <cell r="K13">
            <v>-87869.32</v>
          </cell>
          <cell r="M13">
            <v>-196070.47</v>
          </cell>
        </row>
        <row r="15">
          <cell r="F15">
            <v>0</v>
          </cell>
          <cell r="H15">
            <v>0</v>
          </cell>
          <cell r="I15">
            <v>0</v>
          </cell>
          <cell r="J15">
            <v>0</v>
          </cell>
          <cell r="K15">
            <v>0</v>
          </cell>
          <cell r="M15">
            <v>0</v>
          </cell>
        </row>
        <row r="16">
          <cell r="F16">
            <v>0</v>
          </cell>
          <cell r="H16">
            <v>0</v>
          </cell>
          <cell r="I16">
            <v>0</v>
          </cell>
          <cell r="J16">
            <v>0</v>
          </cell>
          <cell r="K16">
            <v>0</v>
          </cell>
          <cell r="M16">
            <v>0</v>
          </cell>
        </row>
        <row r="18">
          <cell r="F18">
            <v>0</v>
          </cell>
          <cell r="H18">
            <v>0</v>
          </cell>
          <cell r="I18">
            <v>0</v>
          </cell>
          <cell r="J18">
            <v>0</v>
          </cell>
          <cell r="K18">
            <v>0</v>
          </cell>
          <cell r="M18">
            <v>0</v>
          </cell>
        </row>
        <row r="20">
          <cell r="F20">
            <v>0</v>
          </cell>
          <cell r="H20">
            <v>0</v>
          </cell>
          <cell r="I20">
            <v>0</v>
          </cell>
          <cell r="J20">
            <v>0</v>
          </cell>
          <cell r="K20">
            <v>0</v>
          </cell>
          <cell r="M20">
            <v>0</v>
          </cell>
        </row>
        <row r="21">
          <cell r="F21">
            <v>0</v>
          </cell>
          <cell r="H21">
            <v>0</v>
          </cell>
          <cell r="I21">
            <v>0</v>
          </cell>
          <cell r="J21">
            <v>0</v>
          </cell>
          <cell r="K21">
            <v>0</v>
          </cell>
          <cell r="M21">
            <v>0</v>
          </cell>
        </row>
        <row r="22">
          <cell r="F22">
            <v>0</v>
          </cell>
          <cell r="H22">
            <v>0</v>
          </cell>
          <cell r="I22">
            <v>0</v>
          </cell>
          <cell r="J22">
            <v>0</v>
          </cell>
          <cell r="K22">
            <v>0</v>
          </cell>
          <cell r="M22">
            <v>0</v>
          </cell>
        </row>
        <row r="23">
          <cell r="F23">
            <v>0</v>
          </cell>
          <cell r="H23">
            <v>0</v>
          </cell>
          <cell r="I23">
            <v>0</v>
          </cell>
          <cell r="J23">
            <v>0</v>
          </cell>
          <cell r="K23">
            <v>0</v>
          </cell>
          <cell r="M23">
            <v>0</v>
          </cell>
        </row>
        <row r="24">
          <cell r="F24">
            <v>0</v>
          </cell>
          <cell r="H24">
            <v>0</v>
          </cell>
          <cell r="I24">
            <v>0</v>
          </cell>
          <cell r="J24">
            <v>0</v>
          </cell>
          <cell r="K24">
            <v>0</v>
          </cell>
          <cell r="M24">
            <v>0</v>
          </cell>
        </row>
        <row r="25">
          <cell r="F25">
            <v>0</v>
          </cell>
          <cell r="H25">
            <v>0</v>
          </cell>
          <cell r="I25">
            <v>0</v>
          </cell>
          <cell r="J25">
            <v>0</v>
          </cell>
          <cell r="K25">
            <v>0</v>
          </cell>
          <cell r="M25">
            <v>0</v>
          </cell>
        </row>
        <row r="26">
          <cell r="F26">
            <v>0</v>
          </cell>
          <cell r="H26">
            <v>0</v>
          </cell>
          <cell r="I26">
            <v>0</v>
          </cell>
          <cell r="J26">
            <v>0</v>
          </cell>
          <cell r="K26">
            <v>0</v>
          </cell>
          <cell r="M26">
            <v>0</v>
          </cell>
        </row>
        <row r="27">
          <cell r="F27">
            <v>0</v>
          </cell>
          <cell r="H27">
            <v>0</v>
          </cell>
          <cell r="I27">
            <v>0</v>
          </cell>
          <cell r="J27">
            <v>0</v>
          </cell>
          <cell r="K27">
            <v>0</v>
          </cell>
          <cell r="M27">
            <v>0</v>
          </cell>
        </row>
        <row r="29">
          <cell r="F29">
            <v>0</v>
          </cell>
          <cell r="H29">
            <v>0</v>
          </cell>
          <cell r="I29">
            <v>0</v>
          </cell>
          <cell r="J29">
            <v>0</v>
          </cell>
          <cell r="K29">
            <v>0</v>
          </cell>
          <cell r="M29">
            <v>0</v>
          </cell>
        </row>
        <row r="31">
          <cell r="F31">
            <v>0</v>
          </cell>
          <cell r="H31">
            <v>0</v>
          </cell>
          <cell r="I31">
            <v>0</v>
          </cell>
          <cell r="J31">
            <v>0</v>
          </cell>
          <cell r="K31">
            <v>0</v>
          </cell>
          <cell r="M31">
            <v>0</v>
          </cell>
        </row>
        <row r="32">
          <cell r="F32">
            <v>0</v>
          </cell>
          <cell r="H32">
            <v>0</v>
          </cell>
          <cell r="I32">
            <v>0</v>
          </cell>
          <cell r="J32">
            <v>0</v>
          </cell>
          <cell r="K32">
            <v>0</v>
          </cell>
          <cell r="M32">
            <v>0</v>
          </cell>
        </row>
        <row r="33">
          <cell r="F33">
            <v>0</v>
          </cell>
          <cell r="H33">
            <v>0</v>
          </cell>
          <cell r="I33">
            <v>0</v>
          </cell>
          <cell r="J33">
            <v>0</v>
          </cell>
          <cell r="K33">
            <v>0</v>
          </cell>
          <cell r="M33">
            <v>0</v>
          </cell>
        </row>
        <row r="34">
          <cell r="F34">
            <v>0</v>
          </cell>
          <cell r="H34">
            <v>0</v>
          </cell>
          <cell r="I34">
            <v>0</v>
          </cell>
          <cell r="J34">
            <v>0</v>
          </cell>
          <cell r="K34">
            <v>0</v>
          </cell>
          <cell r="M34">
            <v>0</v>
          </cell>
        </row>
        <row r="36">
          <cell r="F36">
            <v>-4415047</v>
          </cell>
          <cell r="H36">
            <v>0</v>
          </cell>
          <cell r="I36">
            <v>-4415047</v>
          </cell>
          <cell r="J36">
            <v>0</v>
          </cell>
          <cell r="K36">
            <v>-4415047</v>
          </cell>
          <cell r="M36">
            <v>-17565764</v>
          </cell>
        </row>
        <row r="37">
          <cell r="F37">
            <v>-4415047</v>
          </cell>
          <cell r="H37">
            <v>0</v>
          </cell>
          <cell r="I37">
            <v>-4415047</v>
          </cell>
          <cell r="J37">
            <v>0</v>
          </cell>
          <cell r="K37">
            <v>-4415047</v>
          </cell>
          <cell r="M37">
            <v>-17565764</v>
          </cell>
        </row>
        <row r="39">
          <cell r="F39">
            <v>-3235333</v>
          </cell>
          <cell r="H39">
            <v>0</v>
          </cell>
          <cell r="I39">
            <v>-3235333</v>
          </cell>
          <cell r="J39">
            <v>0</v>
          </cell>
          <cell r="K39">
            <v>-3235333</v>
          </cell>
          <cell r="M39">
            <v>-11039922</v>
          </cell>
        </row>
        <row r="40">
          <cell r="F40">
            <v>0</v>
          </cell>
          <cell r="H40">
            <v>0</v>
          </cell>
          <cell r="I40">
            <v>0</v>
          </cell>
          <cell r="J40">
            <v>0</v>
          </cell>
          <cell r="K40">
            <v>0</v>
          </cell>
          <cell r="M40">
            <v>0</v>
          </cell>
        </row>
        <row r="41">
          <cell r="F41">
            <v>0</v>
          </cell>
          <cell r="H41">
            <v>0</v>
          </cell>
          <cell r="I41">
            <v>0</v>
          </cell>
          <cell r="J41">
            <v>0</v>
          </cell>
          <cell r="K41">
            <v>0</v>
          </cell>
          <cell r="M41">
            <v>0</v>
          </cell>
        </row>
        <row r="42">
          <cell r="F42">
            <v>-3235333</v>
          </cell>
          <cell r="H42">
            <v>0</v>
          </cell>
          <cell r="I42">
            <v>-3235333</v>
          </cell>
          <cell r="J42">
            <v>0</v>
          </cell>
          <cell r="K42">
            <v>-3235333</v>
          </cell>
          <cell r="M42">
            <v>-11039922</v>
          </cell>
        </row>
        <row r="44">
          <cell r="F44">
            <v>16.649999999999999</v>
          </cell>
          <cell r="H44">
            <v>0</v>
          </cell>
          <cell r="I44">
            <v>16.649999999999999</v>
          </cell>
          <cell r="J44">
            <v>0</v>
          </cell>
          <cell r="K44">
            <v>16.649999999999999</v>
          </cell>
          <cell r="M44">
            <v>-16</v>
          </cell>
        </row>
        <row r="45">
          <cell r="F45">
            <v>16.649999999999999</v>
          </cell>
          <cell r="H45">
            <v>0</v>
          </cell>
          <cell r="I45">
            <v>16.649999999999999</v>
          </cell>
          <cell r="J45">
            <v>0</v>
          </cell>
          <cell r="K45">
            <v>16.649999999999999</v>
          </cell>
          <cell r="M45">
            <v>-16</v>
          </cell>
        </row>
        <row r="47">
          <cell r="F47">
            <v>0</v>
          </cell>
          <cell r="H47">
            <v>0</v>
          </cell>
          <cell r="I47">
            <v>0</v>
          </cell>
          <cell r="J47">
            <v>0</v>
          </cell>
          <cell r="K47">
            <v>0</v>
          </cell>
          <cell r="M47">
            <v>0</v>
          </cell>
        </row>
        <row r="49">
          <cell r="F49">
            <v>-103967.43</v>
          </cell>
          <cell r="H49">
            <v>0</v>
          </cell>
          <cell r="I49">
            <v>-103967.43</v>
          </cell>
          <cell r="J49">
            <v>0</v>
          </cell>
          <cell r="K49">
            <v>-103967.43</v>
          </cell>
          <cell r="M49">
            <v>0</v>
          </cell>
        </row>
        <row r="50">
          <cell r="F50">
            <v>-103967.43</v>
          </cell>
          <cell r="H50">
            <v>0</v>
          </cell>
          <cell r="I50">
            <v>-103967.43</v>
          </cell>
          <cell r="J50">
            <v>0</v>
          </cell>
          <cell r="K50">
            <v>-103967.43</v>
          </cell>
          <cell r="M50">
            <v>0</v>
          </cell>
        </row>
        <row r="52">
          <cell r="F52">
            <v>0</v>
          </cell>
          <cell r="H52">
            <v>0</v>
          </cell>
          <cell r="I52">
            <v>0</v>
          </cell>
          <cell r="J52">
            <v>0</v>
          </cell>
          <cell r="K52">
            <v>0</v>
          </cell>
          <cell r="M52">
            <v>2</v>
          </cell>
        </row>
        <row r="53">
          <cell r="F53">
            <v>0</v>
          </cell>
          <cell r="H53">
            <v>0</v>
          </cell>
          <cell r="I53">
            <v>0</v>
          </cell>
          <cell r="J53">
            <v>0</v>
          </cell>
          <cell r="K53">
            <v>0</v>
          </cell>
          <cell r="M53">
            <v>2</v>
          </cell>
        </row>
        <row r="55">
          <cell r="F55">
            <v>-43459993832.919998</v>
          </cell>
          <cell r="H55">
            <v>0</v>
          </cell>
          <cell r="I55">
            <v>-43459993832.919998</v>
          </cell>
          <cell r="J55">
            <v>0</v>
          </cell>
          <cell r="K55">
            <v>-43459993832.919998</v>
          </cell>
          <cell r="M55">
            <v>-43349915619</v>
          </cell>
        </row>
        <row r="56">
          <cell r="F56">
            <v>0</v>
          </cell>
          <cell r="H56">
            <v>0</v>
          </cell>
          <cell r="I56">
            <v>0</v>
          </cell>
          <cell r="J56">
            <v>0</v>
          </cell>
          <cell r="K56">
            <v>0</v>
          </cell>
          <cell r="M56">
            <v>0</v>
          </cell>
        </row>
        <row r="57">
          <cell r="F57">
            <v>0</v>
          </cell>
          <cell r="H57">
            <v>0</v>
          </cell>
          <cell r="I57">
            <v>0</v>
          </cell>
          <cell r="J57">
            <v>0</v>
          </cell>
          <cell r="K57">
            <v>0</v>
          </cell>
          <cell r="M57">
            <v>0</v>
          </cell>
        </row>
        <row r="58">
          <cell r="F58">
            <v>0</v>
          </cell>
          <cell r="H58">
            <v>0</v>
          </cell>
          <cell r="I58">
            <v>0</v>
          </cell>
          <cell r="J58">
            <v>0</v>
          </cell>
          <cell r="K58">
            <v>0</v>
          </cell>
          <cell r="M58">
            <v>0</v>
          </cell>
        </row>
        <row r="59">
          <cell r="F59">
            <v>0</v>
          </cell>
          <cell r="H59">
            <v>0</v>
          </cell>
          <cell r="I59">
            <v>0</v>
          </cell>
          <cell r="J59">
            <v>0</v>
          </cell>
          <cell r="K59">
            <v>0</v>
          </cell>
          <cell r="M59">
            <v>0</v>
          </cell>
        </row>
        <row r="60">
          <cell r="F60">
            <v>343442168</v>
          </cell>
          <cell r="H60">
            <v>0</v>
          </cell>
          <cell r="I60">
            <v>343442168</v>
          </cell>
          <cell r="J60">
            <v>0</v>
          </cell>
          <cell r="K60">
            <v>343442168</v>
          </cell>
          <cell r="M60">
            <v>0</v>
          </cell>
        </row>
        <row r="61">
          <cell r="F61">
            <v>0</v>
          </cell>
          <cell r="H61">
            <v>0</v>
          </cell>
          <cell r="I61">
            <v>0</v>
          </cell>
          <cell r="J61">
            <v>0</v>
          </cell>
          <cell r="K61">
            <v>0</v>
          </cell>
          <cell r="M61">
            <v>0</v>
          </cell>
        </row>
        <row r="62">
          <cell r="F62">
            <v>0</v>
          </cell>
          <cell r="H62">
            <v>0</v>
          </cell>
          <cell r="I62">
            <v>0</v>
          </cell>
          <cell r="J62">
            <v>0</v>
          </cell>
          <cell r="K62">
            <v>0</v>
          </cell>
          <cell r="M62">
            <v>0</v>
          </cell>
        </row>
        <row r="63">
          <cell r="F63">
            <v>0</v>
          </cell>
          <cell r="H63">
            <v>0</v>
          </cell>
          <cell r="I63">
            <v>0</v>
          </cell>
          <cell r="J63">
            <v>0</v>
          </cell>
          <cell r="K63">
            <v>0</v>
          </cell>
          <cell r="M63">
            <v>0</v>
          </cell>
        </row>
        <row r="64">
          <cell r="F64">
            <v>-43116551664.919998</v>
          </cell>
          <cell r="H64">
            <v>0</v>
          </cell>
          <cell r="I64">
            <v>-43116551664.919998</v>
          </cell>
          <cell r="J64">
            <v>0</v>
          </cell>
          <cell r="K64">
            <v>-43116551664.919998</v>
          </cell>
          <cell r="M64">
            <v>-43349915619</v>
          </cell>
        </row>
        <row r="66">
          <cell r="F66">
            <v>-265339956.12</v>
          </cell>
          <cell r="H66">
            <v>0</v>
          </cell>
          <cell r="I66">
            <v>-265339956.12</v>
          </cell>
          <cell r="J66">
            <v>0</v>
          </cell>
          <cell r="K66">
            <v>-265339956.12</v>
          </cell>
          <cell r="M66">
            <v>-538501015</v>
          </cell>
        </row>
        <row r="67">
          <cell r="F67">
            <v>-265339956.12</v>
          </cell>
          <cell r="H67">
            <v>0</v>
          </cell>
          <cell r="I67">
            <v>-265339956.12</v>
          </cell>
          <cell r="J67">
            <v>0</v>
          </cell>
          <cell r="K67">
            <v>-265339956.12</v>
          </cell>
          <cell r="M67">
            <v>-538501015</v>
          </cell>
        </row>
        <row r="69">
          <cell r="F69">
            <v>0.54</v>
          </cell>
          <cell r="H69">
            <v>0</v>
          </cell>
          <cell r="I69">
            <v>0.54</v>
          </cell>
          <cell r="J69">
            <v>0</v>
          </cell>
          <cell r="K69">
            <v>0.54</v>
          </cell>
          <cell r="M69">
            <v>8184421</v>
          </cell>
        </row>
        <row r="70">
          <cell r="F70">
            <v>0.54</v>
          </cell>
          <cell r="H70">
            <v>0</v>
          </cell>
          <cell r="I70">
            <v>0.54</v>
          </cell>
          <cell r="J70">
            <v>0</v>
          </cell>
          <cell r="K70">
            <v>0.54</v>
          </cell>
          <cell r="M70">
            <v>8184421</v>
          </cell>
        </row>
        <row r="72">
          <cell r="F72">
            <v>24621488998.490002</v>
          </cell>
          <cell r="H72">
            <v>0</v>
          </cell>
          <cell r="I72">
            <v>24621488998.490002</v>
          </cell>
          <cell r="J72">
            <v>0</v>
          </cell>
          <cell r="K72">
            <v>24621488998.490002</v>
          </cell>
          <cell r="M72">
            <v>23345353439</v>
          </cell>
        </row>
        <row r="73">
          <cell r="F73">
            <v>24621488998.490002</v>
          </cell>
          <cell r="H73">
            <v>0</v>
          </cell>
          <cell r="I73">
            <v>24621488998.490002</v>
          </cell>
          <cell r="J73">
            <v>0</v>
          </cell>
          <cell r="K73">
            <v>24621488998.490002</v>
          </cell>
          <cell r="M73">
            <v>23345353439</v>
          </cell>
        </row>
        <row r="75">
          <cell r="F75">
            <v>0</v>
          </cell>
          <cell r="H75">
            <v>0</v>
          </cell>
          <cell r="I75">
            <v>0</v>
          </cell>
          <cell r="J75">
            <v>0</v>
          </cell>
          <cell r="K75">
            <v>0</v>
          </cell>
          <cell r="M75">
            <v>-458763576</v>
          </cell>
        </row>
        <row r="76">
          <cell r="F76">
            <v>0</v>
          </cell>
          <cell r="H76">
            <v>0</v>
          </cell>
          <cell r="I76">
            <v>0</v>
          </cell>
          <cell r="J76">
            <v>0</v>
          </cell>
          <cell r="K76">
            <v>0</v>
          </cell>
          <cell r="M76">
            <v>0</v>
          </cell>
        </row>
        <row r="77">
          <cell r="F77">
            <v>0</v>
          </cell>
          <cell r="H77">
            <v>0</v>
          </cell>
          <cell r="I77">
            <v>0</v>
          </cell>
          <cell r="J77">
            <v>0</v>
          </cell>
          <cell r="K77">
            <v>0</v>
          </cell>
          <cell r="M77">
            <v>-458763576</v>
          </cell>
        </row>
        <row r="79">
          <cell r="F79">
            <v>0</v>
          </cell>
          <cell r="H79">
            <v>0</v>
          </cell>
          <cell r="I79">
            <v>0</v>
          </cell>
          <cell r="J79">
            <v>0</v>
          </cell>
          <cell r="K79">
            <v>0</v>
          </cell>
          <cell r="M79">
            <v>0</v>
          </cell>
        </row>
        <row r="81">
          <cell r="F81">
            <v>0</v>
          </cell>
          <cell r="H81">
            <v>0</v>
          </cell>
          <cell r="I81">
            <v>0</v>
          </cell>
          <cell r="J81">
            <v>0</v>
          </cell>
          <cell r="K81">
            <v>0</v>
          </cell>
          <cell r="M81">
            <v>0</v>
          </cell>
        </row>
        <row r="83">
          <cell r="F83">
            <v>0</v>
          </cell>
          <cell r="H83">
            <v>0</v>
          </cell>
          <cell r="I83">
            <v>0</v>
          </cell>
          <cell r="J83">
            <v>0</v>
          </cell>
          <cell r="K83">
            <v>0</v>
          </cell>
          <cell r="M83">
            <v>0</v>
          </cell>
        </row>
        <row r="85">
          <cell r="F85">
            <v>0</v>
          </cell>
          <cell r="H85">
            <v>0</v>
          </cell>
          <cell r="I85">
            <v>0</v>
          </cell>
          <cell r="J85">
            <v>0</v>
          </cell>
          <cell r="K85">
            <v>0</v>
          </cell>
          <cell r="M85">
            <v>0</v>
          </cell>
        </row>
        <row r="87">
          <cell r="F87">
            <v>0</v>
          </cell>
          <cell r="H87">
            <v>0</v>
          </cell>
          <cell r="I87">
            <v>0</v>
          </cell>
          <cell r="J87">
            <v>0</v>
          </cell>
          <cell r="K87">
            <v>0</v>
          </cell>
          <cell r="M87">
            <v>0</v>
          </cell>
        </row>
        <row r="89">
          <cell r="F89">
            <v>0</v>
          </cell>
          <cell r="H89">
            <v>0</v>
          </cell>
          <cell r="I89">
            <v>0</v>
          </cell>
          <cell r="J89">
            <v>0</v>
          </cell>
          <cell r="K89">
            <v>0</v>
          </cell>
          <cell r="M89">
            <v>0</v>
          </cell>
        </row>
        <row r="91">
          <cell r="F91">
            <v>0</v>
          </cell>
          <cell r="H91">
            <v>0</v>
          </cell>
          <cell r="I91">
            <v>0</v>
          </cell>
          <cell r="J91">
            <v>0</v>
          </cell>
          <cell r="K91">
            <v>0</v>
          </cell>
          <cell r="M91">
            <v>0</v>
          </cell>
        </row>
        <row r="93">
          <cell r="F93">
            <v>0</v>
          </cell>
          <cell r="H93">
            <v>0</v>
          </cell>
          <cell r="I93">
            <v>0</v>
          </cell>
          <cell r="J93">
            <v>0</v>
          </cell>
          <cell r="K93">
            <v>0</v>
          </cell>
          <cell r="M93">
            <v>0</v>
          </cell>
        </row>
        <row r="95">
          <cell r="F95">
            <v>0</v>
          </cell>
          <cell r="H95">
            <v>0</v>
          </cell>
          <cell r="I95">
            <v>0</v>
          </cell>
          <cell r="J95">
            <v>0</v>
          </cell>
          <cell r="K95">
            <v>0</v>
          </cell>
          <cell r="M95">
            <v>0</v>
          </cell>
        </row>
        <row r="97">
          <cell r="F97">
            <v>0</v>
          </cell>
          <cell r="H97">
            <v>0</v>
          </cell>
          <cell r="I97">
            <v>0</v>
          </cell>
          <cell r="J97">
            <v>0</v>
          </cell>
          <cell r="K97">
            <v>0</v>
          </cell>
          <cell r="M97">
            <v>0</v>
          </cell>
        </row>
        <row r="99">
          <cell r="F99">
            <v>0</v>
          </cell>
          <cell r="H99">
            <v>0</v>
          </cell>
          <cell r="I99">
            <v>0</v>
          </cell>
          <cell r="J99">
            <v>0</v>
          </cell>
          <cell r="K99">
            <v>0</v>
          </cell>
          <cell r="M99">
            <v>0</v>
          </cell>
        </row>
        <row r="101">
          <cell r="F101">
            <v>0</v>
          </cell>
          <cell r="H101">
            <v>0</v>
          </cell>
          <cell r="I101">
            <v>0</v>
          </cell>
          <cell r="J101">
            <v>0</v>
          </cell>
          <cell r="K101">
            <v>0</v>
          </cell>
          <cell r="M101">
            <v>0</v>
          </cell>
        </row>
        <row r="103">
          <cell r="F103">
            <v>0</v>
          </cell>
          <cell r="H103">
            <v>0</v>
          </cell>
          <cell r="I103">
            <v>0</v>
          </cell>
          <cell r="J103">
            <v>0</v>
          </cell>
          <cell r="K103">
            <v>0</v>
          </cell>
          <cell r="M103">
            <v>0</v>
          </cell>
        </row>
        <row r="105">
          <cell r="F105">
            <v>0</v>
          </cell>
          <cell r="H105">
            <v>0</v>
          </cell>
          <cell r="I105">
            <v>0</v>
          </cell>
          <cell r="J105">
            <v>0</v>
          </cell>
          <cell r="K105">
            <v>0</v>
          </cell>
          <cell r="M105">
            <v>0</v>
          </cell>
        </row>
        <row r="107">
          <cell r="F107">
            <v>0</v>
          </cell>
          <cell r="H107">
            <v>0</v>
          </cell>
          <cell r="I107">
            <v>0</v>
          </cell>
          <cell r="J107">
            <v>0</v>
          </cell>
          <cell r="K107">
            <v>0</v>
          </cell>
          <cell r="M107">
            <v>0</v>
          </cell>
        </row>
        <row r="109">
          <cell r="F109">
            <v>0</v>
          </cell>
          <cell r="H109">
            <v>0</v>
          </cell>
          <cell r="I109">
            <v>0</v>
          </cell>
          <cell r="J109">
            <v>0</v>
          </cell>
          <cell r="K109">
            <v>0</v>
          </cell>
          <cell r="M109">
            <v>0</v>
          </cell>
        </row>
        <row r="111">
          <cell r="F111">
            <v>0</v>
          </cell>
          <cell r="H111">
            <v>0</v>
          </cell>
          <cell r="I111">
            <v>0</v>
          </cell>
          <cell r="J111">
            <v>0</v>
          </cell>
          <cell r="K111">
            <v>0</v>
          </cell>
          <cell r="M111">
            <v>0</v>
          </cell>
        </row>
        <row r="113">
          <cell r="F113">
            <v>0</v>
          </cell>
          <cell r="H113">
            <v>0</v>
          </cell>
          <cell r="I113">
            <v>0</v>
          </cell>
          <cell r="J113">
            <v>0</v>
          </cell>
          <cell r="K113">
            <v>0</v>
          </cell>
          <cell r="M113">
            <v>0</v>
          </cell>
        </row>
        <row r="115">
          <cell r="F115">
            <v>0</v>
          </cell>
          <cell r="H115">
            <v>0</v>
          </cell>
          <cell r="I115">
            <v>0</v>
          </cell>
          <cell r="J115">
            <v>0</v>
          </cell>
          <cell r="K115">
            <v>0</v>
          </cell>
          <cell r="M115">
            <v>0</v>
          </cell>
        </row>
        <row r="117">
          <cell r="F117">
            <v>0</v>
          </cell>
          <cell r="H117">
            <v>0</v>
          </cell>
          <cell r="I117">
            <v>0</v>
          </cell>
          <cell r="J117">
            <v>0</v>
          </cell>
          <cell r="K117">
            <v>0</v>
          </cell>
          <cell r="M117">
            <v>0</v>
          </cell>
        </row>
        <row r="119">
          <cell r="F119">
            <v>0</v>
          </cell>
          <cell r="H119">
            <v>0</v>
          </cell>
          <cell r="I119">
            <v>0</v>
          </cell>
          <cell r="J119">
            <v>0</v>
          </cell>
          <cell r="K119">
            <v>0</v>
          </cell>
          <cell r="M119">
            <v>0</v>
          </cell>
        </row>
        <row r="121">
          <cell r="F121">
            <v>0</v>
          </cell>
          <cell r="H121">
            <v>0</v>
          </cell>
          <cell r="I121">
            <v>0</v>
          </cell>
          <cell r="J121">
            <v>0</v>
          </cell>
          <cell r="K121">
            <v>0</v>
          </cell>
          <cell r="M121">
            <v>0</v>
          </cell>
        </row>
        <row r="123">
          <cell r="F123">
            <v>0</v>
          </cell>
          <cell r="H123">
            <v>0</v>
          </cell>
          <cell r="I123">
            <v>0</v>
          </cell>
          <cell r="J123">
            <v>0</v>
          </cell>
          <cell r="K123">
            <v>0</v>
          </cell>
          <cell r="M123">
            <v>0</v>
          </cell>
        </row>
        <row r="125">
          <cell r="F125">
            <v>128138976</v>
          </cell>
          <cell r="H125">
            <v>0</v>
          </cell>
          <cell r="I125">
            <v>128138976</v>
          </cell>
          <cell r="J125">
            <v>0</v>
          </cell>
          <cell r="K125">
            <v>128138976</v>
          </cell>
          <cell r="M125">
            <v>128138976</v>
          </cell>
        </row>
        <row r="126">
          <cell r="F126">
            <v>349999978</v>
          </cell>
          <cell r="H126">
            <v>0</v>
          </cell>
          <cell r="I126">
            <v>349999978</v>
          </cell>
          <cell r="J126">
            <v>0</v>
          </cell>
          <cell r="K126">
            <v>349999978</v>
          </cell>
          <cell r="M126">
            <v>0</v>
          </cell>
        </row>
        <row r="127">
          <cell r="F127">
            <v>202208800</v>
          </cell>
          <cell r="H127">
            <v>0</v>
          </cell>
          <cell r="I127">
            <v>202208800</v>
          </cell>
          <cell r="J127">
            <v>0</v>
          </cell>
          <cell r="K127">
            <v>202208800</v>
          </cell>
          <cell r="M127">
            <v>202208800</v>
          </cell>
        </row>
        <row r="128">
          <cell r="F128">
            <v>2734649939</v>
          </cell>
          <cell r="H128">
            <v>0</v>
          </cell>
          <cell r="I128">
            <v>2734649939</v>
          </cell>
          <cell r="J128">
            <v>0</v>
          </cell>
          <cell r="K128">
            <v>2734649939</v>
          </cell>
          <cell r="M128">
            <v>2734649939</v>
          </cell>
        </row>
        <row r="129">
          <cell r="F129">
            <v>628471266.61000001</v>
          </cell>
          <cell r="H129">
            <v>0</v>
          </cell>
          <cell r="I129">
            <v>628471266.61000001</v>
          </cell>
          <cell r="J129">
            <v>0</v>
          </cell>
          <cell r="K129">
            <v>628471266.61000001</v>
          </cell>
          <cell r="M129">
            <v>545559267</v>
          </cell>
        </row>
        <row r="130">
          <cell r="F130">
            <v>1130593173.6600001</v>
          </cell>
          <cell r="H130">
            <v>0</v>
          </cell>
          <cell r="I130">
            <v>1130593173.6600001</v>
          </cell>
          <cell r="J130">
            <v>0</v>
          </cell>
          <cell r="K130">
            <v>1130593173.6600001</v>
          </cell>
          <cell r="M130">
            <v>1130593174</v>
          </cell>
        </row>
        <row r="131">
          <cell r="F131">
            <v>195974883.18000001</v>
          </cell>
          <cell r="H131">
            <v>0</v>
          </cell>
          <cell r="I131">
            <v>195974883.18000001</v>
          </cell>
          <cell r="J131">
            <v>0</v>
          </cell>
          <cell r="K131">
            <v>195974883.18000001</v>
          </cell>
          <cell r="M131">
            <v>195974883</v>
          </cell>
        </row>
        <row r="132">
          <cell r="F132">
            <v>311492300</v>
          </cell>
          <cell r="H132">
            <v>0</v>
          </cell>
          <cell r="I132">
            <v>311492300</v>
          </cell>
          <cell r="J132">
            <v>0</v>
          </cell>
          <cell r="K132">
            <v>311492300</v>
          </cell>
          <cell r="M132">
            <v>311492300</v>
          </cell>
        </row>
        <row r="133">
          <cell r="F133">
            <v>10542000</v>
          </cell>
          <cell r="H133">
            <v>0</v>
          </cell>
          <cell r="I133">
            <v>10542000</v>
          </cell>
          <cell r="J133">
            <v>0</v>
          </cell>
          <cell r="K133">
            <v>10542000</v>
          </cell>
          <cell r="M133">
            <v>10542000</v>
          </cell>
        </row>
        <row r="134">
          <cell r="F134">
            <v>143219502.94999999</v>
          </cell>
          <cell r="H134">
            <v>0</v>
          </cell>
          <cell r="I134">
            <v>143219502.94999999</v>
          </cell>
          <cell r="J134">
            <v>0</v>
          </cell>
          <cell r="K134">
            <v>143219502.94999999</v>
          </cell>
          <cell r="M134">
            <v>143219503</v>
          </cell>
        </row>
        <row r="135">
          <cell r="F135">
            <v>1996506835.1300001</v>
          </cell>
          <cell r="H135">
            <v>0</v>
          </cell>
          <cell r="I135">
            <v>1996506835.1300001</v>
          </cell>
          <cell r="J135">
            <v>0</v>
          </cell>
          <cell r="K135">
            <v>1996506835.1300001</v>
          </cell>
          <cell r="M135">
            <v>1785005800</v>
          </cell>
        </row>
        <row r="136">
          <cell r="F136">
            <v>1439789553.78</v>
          </cell>
          <cell r="H136">
            <v>0</v>
          </cell>
          <cell r="I136">
            <v>1439789553.78</v>
          </cell>
          <cell r="J136">
            <v>0</v>
          </cell>
          <cell r="K136">
            <v>1439789553.78</v>
          </cell>
          <cell r="M136">
            <v>1246049554</v>
          </cell>
        </row>
        <row r="137">
          <cell r="F137">
            <v>22830000</v>
          </cell>
          <cell r="H137">
            <v>0</v>
          </cell>
          <cell r="I137">
            <v>22830000</v>
          </cell>
          <cell r="J137">
            <v>0</v>
          </cell>
          <cell r="K137">
            <v>22830000</v>
          </cell>
          <cell r="M137">
            <v>0</v>
          </cell>
        </row>
        <row r="138">
          <cell r="F138">
            <v>-178209000</v>
          </cell>
          <cell r="H138">
            <v>0</v>
          </cell>
          <cell r="I138">
            <v>-178209000</v>
          </cell>
          <cell r="J138">
            <v>0</v>
          </cell>
          <cell r="K138">
            <v>-178209000</v>
          </cell>
          <cell r="M138">
            <v>-140970000</v>
          </cell>
        </row>
        <row r="139">
          <cell r="F139">
            <v>-183205863.5</v>
          </cell>
          <cell r="H139">
            <v>0</v>
          </cell>
          <cell r="I139">
            <v>-183205863.5</v>
          </cell>
          <cell r="J139">
            <v>0</v>
          </cell>
          <cell r="K139">
            <v>-183205863.5</v>
          </cell>
          <cell r="M139">
            <v>-195974883</v>
          </cell>
        </row>
        <row r="140">
          <cell r="F140">
            <v>-2734649939</v>
          </cell>
          <cell r="H140">
            <v>0</v>
          </cell>
          <cell r="I140">
            <v>-2734649939</v>
          </cell>
          <cell r="J140">
            <v>0</v>
          </cell>
          <cell r="K140">
            <v>-2734649939</v>
          </cell>
          <cell r="M140">
            <v>-2734649939</v>
          </cell>
        </row>
        <row r="141">
          <cell r="F141">
            <v>-143219502.94999999</v>
          </cell>
          <cell r="H141">
            <v>0</v>
          </cell>
          <cell r="I141">
            <v>-143219502.94999999</v>
          </cell>
          <cell r="J141">
            <v>0</v>
          </cell>
          <cell r="K141">
            <v>-143219502.94999999</v>
          </cell>
          <cell r="M141">
            <v>-143219503</v>
          </cell>
        </row>
        <row r="142">
          <cell r="F142">
            <v>-311492300</v>
          </cell>
          <cell r="H142">
            <v>0</v>
          </cell>
          <cell r="I142">
            <v>-311492300</v>
          </cell>
          <cell r="J142">
            <v>0</v>
          </cell>
          <cell r="K142">
            <v>-311492300</v>
          </cell>
          <cell r="M142">
            <v>-311492300</v>
          </cell>
        </row>
        <row r="143">
          <cell r="F143">
            <v>0</v>
          </cell>
          <cell r="H143">
            <v>0</v>
          </cell>
          <cell r="I143">
            <v>0</v>
          </cell>
          <cell r="J143">
            <v>0</v>
          </cell>
          <cell r="K143">
            <v>0</v>
          </cell>
          <cell r="M143">
            <v>0</v>
          </cell>
        </row>
        <row r="144">
          <cell r="F144">
            <v>-10542000</v>
          </cell>
          <cell r="H144">
            <v>0</v>
          </cell>
          <cell r="I144">
            <v>-10542000</v>
          </cell>
          <cell r="J144">
            <v>0</v>
          </cell>
          <cell r="K144">
            <v>-10542000</v>
          </cell>
          <cell r="M144">
            <v>-10542000</v>
          </cell>
        </row>
        <row r="145">
          <cell r="F145">
            <v>-612700000</v>
          </cell>
          <cell r="H145">
            <v>0</v>
          </cell>
          <cell r="I145">
            <v>-612700000</v>
          </cell>
          <cell r="J145">
            <v>0</v>
          </cell>
          <cell r="K145">
            <v>-612700000</v>
          </cell>
          <cell r="M145">
            <v>-612700000</v>
          </cell>
        </row>
        <row r="146">
          <cell r="F146">
            <v>-1996386835.1300001</v>
          </cell>
          <cell r="H146">
            <v>0</v>
          </cell>
          <cell r="I146">
            <v>-1996386835.1300001</v>
          </cell>
          <cell r="J146">
            <v>0</v>
          </cell>
          <cell r="K146">
            <v>-1996386835.1300001</v>
          </cell>
          <cell r="M146">
            <v>-1784885800</v>
          </cell>
        </row>
        <row r="147">
          <cell r="F147">
            <v>-1051109553.5599999</v>
          </cell>
          <cell r="H147">
            <v>0</v>
          </cell>
          <cell r="I147">
            <v>-1051109553.5599999</v>
          </cell>
          <cell r="J147">
            <v>0</v>
          </cell>
          <cell r="K147">
            <v>-1051109553.5599999</v>
          </cell>
          <cell r="M147">
            <v>-1246049554</v>
          </cell>
        </row>
        <row r="148">
          <cell r="F148">
            <v>-283471000</v>
          </cell>
          <cell r="H148">
            <v>0</v>
          </cell>
          <cell r="I148">
            <v>-283471000</v>
          </cell>
          <cell r="J148">
            <v>0</v>
          </cell>
          <cell r="K148">
            <v>-283471000</v>
          </cell>
          <cell r="M148">
            <v>-250600000</v>
          </cell>
        </row>
        <row r="149">
          <cell r="F149">
            <v>-64000000</v>
          </cell>
          <cell r="H149">
            <v>0</v>
          </cell>
          <cell r="I149">
            <v>-64000000</v>
          </cell>
          <cell r="J149">
            <v>0</v>
          </cell>
          <cell r="K149">
            <v>-64000000</v>
          </cell>
          <cell r="M149">
            <v>-64000000</v>
          </cell>
        </row>
        <row r="150">
          <cell r="F150">
            <v>0</v>
          </cell>
          <cell r="H150">
            <v>0</v>
          </cell>
          <cell r="I150">
            <v>0</v>
          </cell>
          <cell r="J150">
            <v>0</v>
          </cell>
          <cell r="K150">
            <v>0</v>
          </cell>
          <cell r="M150">
            <v>0</v>
          </cell>
        </row>
        <row r="151">
          <cell r="F151">
            <v>0</v>
          </cell>
          <cell r="H151">
            <v>0</v>
          </cell>
          <cell r="I151">
            <v>0</v>
          </cell>
          <cell r="J151">
            <v>0</v>
          </cell>
          <cell r="K151">
            <v>0</v>
          </cell>
          <cell r="M151">
            <v>0</v>
          </cell>
        </row>
        <row r="152">
          <cell r="F152">
            <v>1725431214.1700015</v>
          </cell>
          <cell r="H152">
            <v>0</v>
          </cell>
          <cell r="I152">
            <v>1725431214.1700015</v>
          </cell>
          <cell r="J152">
            <v>0</v>
          </cell>
          <cell r="K152">
            <v>1725431214.1700015</v>
          </cell>
          <cell r="M152">
            <v>938350217</v>
          </cell>
        </row>
        <row r="154">
          <cell r="F154">
            <v>35444800</v>
          </cell>
          <cell r="H154">
            <v>0</v>
          </cell>
          <cell r="I154">
            <v>35444800</v>
          </cell>
          <cell r="J154">
            <v>0</v>
          </cell>
          <cell r="K154">
            <v>35444800</v>
          </cell>
          <cell r="M154">
            <v>35444800</v>
          </cell>
        </row>
        <row r="155">
          <cell r="F155">
            <v>35444800</v>
          </cell>
          <cell r="H155">
            <v>0</v>
          </cell>
          <cell r="I155">
            <v>35444800</v>
          </cell>
          <cell r="J155">
            <v>0</v>
          </cell>
          <cell r="K155">
            <v>35444800</v>
          </cell>
          <cell r="M155">
            <v>35444800</v>
          </cell>
        </row>
        <row r="157">
          <cell r="F157">
            <v>0</v>
          </cell>
          <cell r="H157">
            <v>0</v>
          </cell>
          <cell r="I157">
            <v>0</v>
          </cell>
          <cell r="J157">
            <v>0</v>
          </cell>
          <cell r="K157">
            <v>0</v>
          </cell>
          <cell r="M157">
            <v>0</v>
          </cell>
        </row>
        <row r="158">
          <cell r="F158">
            <v>15708020</v>
          </cell>
          <cell r="H158">
            <v>0</v>
          </cell>
          <cell r="I158">
            <v>15708020</v>
          </cell>
          <cell r="J158">
            <v>0</v>
          </cell>
          <cell r="K158">
            <v>15708020</v>
          </cell>
          <cell r="M158">
            <v>15708020</v>
          </cell>
        </row>
        <row r="159">
          <cell r="F159">
            <v>25436440</v>
          </cell>
          <cell r="H159">
            <v>0</v>
          </cell>
          <cell r="I159">
            <v>25436440</v>
          </cell>
          <cell r="J159">
            <v>0</v>
          </cell>
          <cell r="K159">
            <v>25436440</v>
          </cell>
          <cell r="M159">
            <v>25436440</v>
          </cell>
        </row>
        <row r="160">
          <cell r="F160">
            <v>899391195</v>
          </cell>
          <cell r="H160">
            <v>0</v>
          </cell>
          <cell r="I160">
            <v>899391195</v>
          </cell>
          <cell r="J160">
            <v>0</v>
          </cell>
          <cell r="K160">
            <v>899391195</v>
          </cell>
          <cell r="M160">
            <v>899391195</v>
          </cell>
        </row>
        <row r="161">
          <cell r="F161">
            <v>69803750.549999997</v>
          </cell>
          <cell r="H161">
            <v>0</v>
          </cell>
          <cell r="I161">
            <v>69803750.549999997</v>
          </cell>
          <cell r="J161">
            <v>0</v>
          </cell>
          <cell r="K161">
            <v>69803750.549999997</v>
          </cell>
          <cell r="M161">
            <v>69803751</v>
          </cell>
        </row>
        <row r="162">
          <cell r="F162">
            <v>0</v>
          </cell>
          <cell r="H162">
            <v>0</v>
          </cell>
          <cell r="I162">
            <v>0</v>
          </cell>
          <cell r="J162">
            <v>0</v>
          </cell>
          <cell r="K162">
            <v>0</v>
          </cell>
          <cell r="M162">
            <v>0</v>
          </cell>
        </row>
        <row r="163">
          <cell r="F163">
            <v>0</v>
          </cell>
          <cell r="H163">
            <v>0</v>
          </cell>
          <cell r="I163">
            <v>0</v>
          </cell>
          <cell r="J163">
            <v>0</v>
          </cell>
          <cell r="K163">
            <v>0</v>
          </cell>
          <cell r="M163">
            <v>0</v>
          </cell>
        </row>
        <row r="164">
          <cell r="F164">
            <v>0</v>
          </cell>
          <cell r="H164">
            <v>0</v>
          </cell>
          <cell r="I164">
            <v>0</v>
          </cell>
          <cell r="J164">
            <v>0</v>
          </cell>
          <cell r="K164">
            <v>0</v>
          </cell>
          <cell r="M164">
            <v>0</v>
          </cell>
        </row>
        <row r="165">
          <cell r="F165">
            <v>0</v>
          </cell>
          <cell r="H165">
            <v>0</v>
          </cell>
          <cell r="I165">
            <v>0</v>
          </cell>
          <cell r="J165">
            <v>0</v>
          </cell>
          <cell r="K165">
            <v>0</v>
          </cell>
          <cell r="M165">
            <v>0</v>
          </cell>
        </row>
        <row r="166">
          <cell r="F166">
            <v>109017500</v>
          </cell>
          <cell r="H166">
            <v>0</v>
          </cell>
          <cell r="I166">
            <v>109017500</v>
          </cell>
          <cell r="J166">
            <v>0</v>
          </cell>
          <cell r="K166">
            <v>109017500</v>
          </cell>
          <cell r="M166">
            <v>109017500</v>
          </cell>
        </row>
        <row r="167">
          <cell r="F167">
            <v>-69803750.549999997</v>
          </cell>
          <cell r="H167">
            <v>0</v>
          </cell>
          <cell r="I167">
            <v>-69803750.549999997</v>
          </cell>
          <cell r="J167">
            <v>0</v>
          </cell>
          <cell r="K167">
            <v>-69803750.549999997</v>
          </cell>
          <cell r="M167">
            <v>-69803751</v>
          </cell>
        </row>
        <row r="168">
          <cell r="F168">
            <v>0</v>
          </cell>
          <cell r="H168">
            <v>0</v>
          </cell>
          <cell r="I168">
            <v>0</v>
          </cell>
          <cell r="J168">
            <v>0</v>
          </cell>
          <cell r="K168">
            <v>0</v>
          </cell>
          <cell r="M168">
            <v>0</v>
          </cell>
        </row>
        <row r="169">
          <cell r="F169">
            <v>0</v>
          </cell>
          <cell r="H169">
            <v>0</v>
          </cell>
          <cell r="I169">
            <v>0</v>
          </cell>
          <cell r="J169">
            <v>0</v>
          </cell>
          <cell r="K169">
            <v>0</v>
          </cell>
          <cell r="M169">
            <v>0</v>
          </cell>
        </row>
        <row r="170">
          <cell r="F170">
            <v>0</v>
          </cell>
          <cell r="H170">
            <v>0</v>
          </cell>
          <cell r="I170">
            <v>0</v>
          </cell>
          <cell r="J170">
            <v>0</v>
          </cell>
          <cell r="K170">
            <v>0</v>
          </cell>
          <cell r="M170">
            <v>0</v>
          </cell>
        </row>
        <row r="171">
          <cell r="F171">
            <v>0</v>
          </cell>
          <cell r="H171">
            <v>0</v>
          </cell>
          <cell r="I171">
            <v>0</v>
          </cell>
          <cell r="J171">
            <v>0</v>
          </cell>
          <cell r="K171">
            <v>0</v>
          </cell>
          <cell r="M171">
            <v>0</v>
          </cell>
        </row>
        <row r="172">
          <cell r="F172">
            <v>-25436440</v>
          </cell>
          <cell r="H172">
            <v>0</v>
          </cell>
          <cell r="I172">
            <v>-25436440</v>
          </cell>
          <cell r="J172">
            <v>0</v>
          </cell>
          <cell r="K172">
            <v>-25436440</v>
          </cell>
          <cell r="M172">
            <v>-25436440</v>
          </cell>
        </row>
        <row r="173">
          <cell r="F173">
            <v>-109017500</v>
          </cell>
          <cell r="H173">
            <v>0</v>
          </cell>
          <cell r="I173">
            <v>-109017500</v>
          </cell>
          <cell r="J173">
            <v>0</v>
          </cell>
          <cell r="K173">
            <v>-109017500</v>
          </cell>
          <cell r="M173">
            <v>-109017500</v>
          </cell>
        </row>
        <row r="174">
          <cell r="F174">
            <v>-15708020</v>
          </cell>
          <cell r="H174">
            <v>0</v>
          </cell>
          <cell r="I174">
            <v>-15708020</v>
          </cell>
          <cell r="J174">
            <v>0</v>
          </cell>
          <cell r="K174">
            <v>-15708020</v>
          </cell>
          <cell r="M174">
            <v>-15708020</v>
          </cell>
        </row>
        <row r="175">
          <cell r="F175">
            <v>-899391195</v>
          </cell>
          <cell r="H175">
            <v>0</v>
          </cell>
          <cell r="I175">
            <v>-899391195</v>
          </cell>
          <cell r="J175">
            <v>0</v>
          </cell>
          <cell r="K175">
            <v>-899391195</v>
          </cell>
          <cell r="M175">
            <v>-899391195</v>
          </cell>
        </row>
        <row r="176">
          <cell r="F176">
            <v>0</v>
          </cell>
          <cell r="H176">
            <v>0</v>
          </cell>
          <cell r="I176">
            <v>0</v>
          </cell>
          <cell r="J176">
            <v>0</v>
          </cell>
          <cell r="K176">
            <v>0</v>
          </cell>
          <cell r="M176">
            <v>0</v>
          </cell>
        </row>
        <row r="177">
          <cell r="F177">
            <v>6000</v>
          </cell>
          <cell r="H177">
            <v>0</v>
          </cell>
          <cell r="I177">
            <v>6000</v>
          </cell>
          <cell r="J177">
            <v>0</v>
          </cell>
          <cell r="K177">
            <v>6000</v>
          </cell>
          <cell r="M177">
            <v>6000</v>
          </cell>
        </row>
        <row r="178">
          <cell r="F178">
            <v>0</v>
          </cell>
          <cell r="H178">
            <v>0</v>
          </cell>
          <cell r="I178">
            <v>0</v>
          </cell>
          <cell r="J178">
            <v>0</v>
          </cell>
          <cell r="K178">
            <v>0</v>
          </cell>
          <cell r="M178">
            <v>0</v>
          </cell>
        </row>
        <row r="179">
          <cell r="F179">
            <v>0</v>
          </cell>
          <cell r="H179">
            <v>0</v>
          </cell>
          <cell r="I179">
            <v>0</v>
          </cell>
          <cell r="J179">
            <v>0</v>
          </cell>
          <cell r="K179">
            <v>0</v>
          </cell>
          <cell r="M179">
            <v>0</v>
          </cell>
        </row>
        <row r="180">
          <cell r="F180">
            <v>6000</v>
          </cell>
          <cell r="H180">
            <v>0</v>
          </cell>
          <cell r="I180">
            <v>6000</v>
          </cell>
          <cell r="J180">
            <v>0</v>
          </cell>
          <cell r="K180">
            <v>6000</v>
          </cell>
          <cell r="M180">
            <v>6000</v>
          </cell>
        </row>
        <row r="182">
          <cell r="F182">
            <v>0</v>
          </cell>
          <cell r="H182">
            <v>0</v>
          </cell>
          <cell r="I182">
            <v>0</v>
          </cell>
          <cell r="J182">
            <v>0</v>
          </cell>
          <cell r="K182">
            <v>0</v>
          </cell>
          <cell r="M182">
            <v>0</v>
          </cell>
        </row>
        <row r="183">
          <cell r="F183">
            <v>0</v>
          </cell>
          <cell r="H183">
            <v>0</v>
          </cell>
          <cell r="I183">
            <v>0</v>
          </cell>
          <cell r="J183">
            <v>0</v>
          </cell>
          <cell r="K183">
            <v>0</v>
          </cell>
          <cell r="M183">
            <v>0</v>
          </cell>
        </row>
        <row r="184">
          <cell r="F184">
            <v>0</v>
          </cell>
          <cell r="H184">
            <v>0</v>
          </cell>
          <cell r="I184">
            <v>0</v>
          </cell>
          <cell r="J184">
            <v>0</v>
          </cell>
          <cell r="K184">
            <v>0</v>
          </cell>
          <cell r="M184">
            <v>0</v>
          </cell>
        </row>
        <row r="185">
          <cell r="F185">
            <v>0</v>
          </cell>
          <cell r="H185">
            <v>0</v>
          </cell>
          <cell r="I185">
            <v>0</v>
          </cell>
          <cell r="J185">
            <v>0</v>
          </cell>
          <cell r="K185">
            <v>0</v>
          </cell>
          <cell r="M185">
            <v>0</v>
          </cell>
        </row>
        <row r="187">
          <cell r="F187">
            <v>-556913050.20000005</v>
          </cell>
          <cell r="H187">
            <v>451360000</v>
          </cell>
          <cell r="I187">
            <v>-105553050.2</v>
          </cell>
          <cell r="J187">
            <v>0</v>
          </cell>
          <cell r="K187">
            <v>-105553050.2</v>
          </cell>
          <cell r="M187">
            <v>-653796579.70000005</v>
          </cell>
        </row>
        <row r="188">
          <cell r="F188">
            <v>0</v>
          </cell>
          <cell r="H188">
            <v>0</v>
          </cell>
          <cell r="I188">
            <v>0</v>
          </cell>
          <cell r="J188">
            <v>0</v>
          </cell>
          <cell r="K188">
            <v>0</v>
          </cell>
          <cell r="M188">
            <v>0</v>
          </cell>
        </row>
        <row r="189">
          <cell r="F189">
            <v>0</v>
          </cell>
          <cell r="H189">
            <v>0</v>
          </cell>
          <cell r="I189">
            <v>0</v>
          </cell>
          <cell r="J189">
            <v>0</v>
          </cell>
          <cell r="K189">
            <v>0</v>
          </cell>
          <cell r="M189">
            <v>0</v>
          </cell>
        </row>
        <row r="190">
          <cell r="F190">
            <v>24176089</v>
          </cell>
          <cell r="H190">
            <v>0</v>
          </cell>
          <cell r="I190">
            <v>24176089</v>
          </cell>
          <cell r="J190">
            <v>0</v>
          </cell>
          <cell r="K190">
            <v>24176089</v>
          </cell>
          <cell r="M190">
            <v>82588292</v>
          </cell>
        </row>
        <row r="191">
          <cell r="F191">
            <v>39812219.200000003</v>
          </cell>
          <cell r="H191">
            <v>0</v>
          </cell>
          <cell r="I191">
            <v>39812219.200000003</v>
          </cell>
          <cell r="J191">
            <v>0</v>
          </cell>
          <cell r="K191">
            <v>39812219.200000003</v>
          </cell>
          <cell r="M191">
            <v>39077918.039999999</v>
          </cell>
        </row>
        <row r="192">
          <cell r="F192">
            <v>14758540.15</v>
          </cell>
          <cell r="H192">
            <v>0</v>
          </cell>
          <cell r="I192">
            <v>14758540.15</v>
          </cell>
          <cell r="J192">
            <v>0</v>
          </cell>
          <cell r="K192">
            <v>14758540.15</v>
          </cell>
          <cell r="M192">
            <v>2408005</v>
          </cell>
        </row>
        <row r="193">
          <cell r="F193">
            <v>146984550.91</v>
          </cell>
          <cell r="H193">
            <v>0</v>
          </cell>
          <cell r="I193">
            <v>146984550.91</v>
          </cell>
          <cell r="J193">
            <v>0</v>
          </cell>
          <cell r="K193">
            <v>146984550.91</v>
          </cell>
          <cell r="M193">
            <v>132184522</v>
          </cell>
        </row>
        <row r="194">
          <cell r="F194">
            <v>189098703.80000001</v>
          </cell>
          <cell r="H194">
            <v>0</v>
          </cell>
          <cell r="I194">
            <v>189098703.80000001</v>
          </cell>
          <cell r="J194">
            <v>0</v>
          </cell>
          <cell r="K194">
            <v>189098703.80000001</v>
          </cell>
          <cell r="M194">
            <v>433490582.39999998</v>
          </cell>
        </row>
        <row r="195">
          <cell r="F195">
            <v>10566455.35</v>
          </cell>
          <cell r="H195">
            <v>0</v>
          </cell>
          <cell r="I195">
            <v>10566455.35</v>
          </cell>
          <cell r="J195">
            <v>0</v>
          </cell>
          <cell r="K195">
            <v>10566455.35</v>
          </cell>
          <cell r="M195">
            <v>10914914.16</v>
          </cell>
        </row>
        <row r="196">
          <cell r="F196">
            <v>457412016.83999997</v>
          </cell>
          <cell r="H196">
            <v>-451360000</v>
          </cell>
          <cell r="I196">
            <v>6052016.8399999999</v>
          </cell>
          <cell r="J196">
            <v>0</v>
          </cell>
          <cell r="K196">
            <v>6052016.8399999999</v>
          </cell>
          <cell r="M196">
            <v>460248333</v>
          </cell>
        </row>
        <row r="197">
          <cell r="F197">
            <v>13801800.5</v>
          </cell>
          <cell r="H197">
            <v>0</v>
          </cell>
          <cell r="I197">
            <v>13801800.5</v>
          </cell>
          <cell r="J197">
            <v>0</v>
          </cell>
          <cell r="K197">
            <v>13801800.5</v>
          </cell>
          <cell r="M197">
            <v>3370830.99</v>
          </cell>
        </row>
        <row r="198">
          <cell r="F198">
            <v>0</v>
          </cell>
          <cell r="H198">
            <v>0</v>
          </cell>
          <cell r="I198">
            <v>0</v>
          </cell>
          <cell r="J198">
            <v>0</v>
          </cell>
          <cell r="K198">
            <v>0</v>
          </cell>
          <cell r="M198">
            <v>0</v>
          </cell>
        </row>
        <row r="199">
          <cell r="F199">
            <v>38142369.990000002</v>
          </cell>
          <cell r="H199">
            <v>0</v>
          </cell>
          <cell r="I199">
            <v>38142369.990000002</v>
          </cell>
          <cell r="J199">
            <v>0</v>
          </cell>
          <cell r="K199">
            <v>38142369.990000002</v>
          </cell>
          <cell r="M199">
            <v>64057828.490000002</v>
          </cell>
        </row>
        <row r="200">
          <cell r="F200">
            <v>174207244.05000001</v>
          </cell>
          <cell r="H200">
            <v>0</v>
          </cell>
          <cell r="I200">
            <v>174207244.05000001</v>
          </cell>
          <cell r="J200">
            <v>0</v>
          </cell>
          <cell r="K200">
            <v>174207244.05000001</v>
          </cell>
          <cell r="M200">
            <v>117098807.09999999</v>
          </cell>
        </row>
        <row r="201">
          <cell r="F201">
            <v>0</v>
          </cell>
          <cell r="H201">
            <v>0</v>
          </cell>
          <cell r="I201">
            <v>0</v>
          </cell>
          <cell r="J201">
            <v>0</v>
          </cell>
          <cell r="K201">
            <v>0</v>
          </cell>
          <cell r="M201">
            <v>358110</v>
          </cell>
        </row>
        <row r="202">
          <cell r="F202">
            <v>0</v>
          </cell>
          <cell r="H202">
            <v>0</v>
          </cell>
          <cell r="I202">
            <v>0</v>
          </cell>
          <cell r="J202">
            <v>0</v>
          </cell>
          <cell r="K202">
            <v>0</v>
          </cell>
          <cell r="M202">
            <v>0</v>
          </cell>
        </row>
        <row r="203">
          <cell r="F203">
            <v>0</v>
          </cell>
          <cell r="H203">
            <v>0</v>
          </cell>
          <cell r="I203">
            <v>0</v>
          </cell>
          <cell r="J203">
            <v>0</v>
          </cell>
          <cell r="K203">
            <v>0</v>
          </cell>
          <cell r="M203">
            <v>0</v>
          </cell>
        </row>
        <row r="204">
          <cell r="F204">
            <v>1346338897.5599999</v>
          </cell>
          <cell r="H204">
            <v>0</v>
          </cell>
          <cell r="I204">
            <v>1346338897.5599999</v>
          </cell>
          <cell r="J204">
            <v>0</v>
          </cell>
          <cell r="K204">
            <v>1346338897.5599999</v>
          </cell>
          <cell r="M204">
            <v>1405837429</v>
          </cell>
        </row>
        <row r="205">
          <cell r="F205">
            <v>9668509.7799999993</v>
          </cell>
          <cell r="H205">
            <v>0</v>
          </cell>
          <cell r="I205">
            <v>9668509.7799999993</v>
          </cell>
          <cell r="J205">
            <v>0</v>
          </cell>
          <cell r="K205">
            <v>9668509.7799999993</v>
          </cell>
          <cell r="M205">
            <v>12134827</v>
          </cell>
        </row>
        <row r="206">
          <cell r="F206">
            <v>0</v>
          </cell>
          <cell r="H206">
            <v>0</v>
          </cell>
          <cell r="I206">
            <v>0</v>
          </cell>
          <cell r="J206">
            <v>0</v>
          </cell>
          <cell r="K206">
            <v>0</v>
          </cell>
          <cell r="M206">
            <v>0</v>
          </cell>
        </row>
        <row r="207">
          <cell r="F207">
            <v>49734337.75</v>
          </cell>
          <cell r="H207">
            <v>0</v>
          </cell>
          <cell r="I207">
            <v>49734337.75</v>
          </cell>
          <cell r="J207">
            <v>0</v>
          </cell>
          <cell r="K207">
            <v>49734337.75</v>
          </cell>
          <cell r="M207">
            <v>87202500</v>
          </cell>
        </row>
        <row r="208">
          <cell r="F208">
            <v>0</v>
          </cell>
          <cell r="H208">
            <v>0</v>
          </cell>
          <cell r="I208">
            <v>0</v>
          </cell>
          <cell r="J208">
            <v>0</v>
          </cell>
          <cell r="K208">
            <v>0</v>
          </cell>
          <cell r="M208">
            <v>21299412</v>
          </cell>
        </row>
        <row r="209">
          <cell r="F209">
            <v>0</v>
          </cell>
          <cell r="H209">
            <v>0</v>
          </cell>
          <cell r="I209">
            <v>0</v>
          </cell>
          <cell r="J209">
            <v>0</v>
          </cell>
          <cell r="K209">
            <v>0</v>
          </cell>
          <cell r="M209">
            <v>0</v>
          </cell>
        </row>
        <row r="210">
          <cell r="F210">
            <v>0</v>
          </cell>
          <cell r="H210">
            <v>0</v>
          </cell>
          <cell r="I210">
            <v>0</v>
          </cell>
          <cell r="J210">
            <v>0</v>
          </cell>
          <cell r="K210">
            <v>0</v>
          </cell>
          <cell r="M210">
            <v>0</v>
          </cell>
        </row>
        <row r="211">
          <cell r="F211">
            <v>0</v>
          </cell>
          <cell r="H211">
            <v>0</v>
          </cell>
          <cell r="I211">
            <v>0</v>
          </cell>
          <cell r="J211">
            <v>0</v>
          </cell>
          <cell r="K211">
            <v>0</v>
          </cell>
          <cell r="M211">
            <v>12633336</v>
          </cell>
        </row>
        <row r="212">
          <cell r="F212">
            <v>30743781.079999998</v>
          </cell>
          <cell r="H212">
            <v>0</v>
          </cell>
          <cell r="I212">
            <v>30743781.079999998</v>
          </cell>
          <cell r="J212">
            <v>0</v>
          </cell>
          <cell r="K212">
            <v>30743781.079999998</v>
          </cell>
          <cell r="M212">
            <v>113824541</v>
          </cell>
        </row>
        <row r="213">
          <cell r="F213">
            <v>0</v>
          </cell>
          <cell r="H213">
            <v>0</v>
          </cell>
          <cell r="I213">
            <v>0</v>
          </cell>
          <cell r="J213">
            <v>0</v>
          </cell>
          <cell r="K213">
            <v>0</v>
          </cell>
          <cell r="M213">
            <v>0</v>
          </cell>
        </row>
        <row r="214">
          <cell r="F214">
            <v>0</v>
          </cell>
          <cell r="H214">
            <v>0</v>
          </cell>
          <cell r="I214">
            <v>0</v>
          </cell>
          <cell r="J214">
            <v>0</v>
          </cell>
          <cell r="K214">
            <v>0</v>
          </cell>
          <cell r="M214">
            <v>0</v>
          </cell>
        </row>
        <row r="215">
          <cell r="F215">
            <v>1988532465.7599998</v>
          </cell>
          <cell r="H215">
            <v>0</v>
          </cell>
          <cell r="I215">
            <v>1988532465.76</v>
          </cell>
          <cell r="J215">
            <v>0</v>
          </cell>
          <cell r="K215">
            <v>1988532465.76</v>
          </cell>
          <cell r="M215">
            <v>2344933608.48</v>
          </cell>
        </row>
        <row r="217">
          <cell r="F217">
            <v>0</v>
          </cell>
          <cell r="H217">
            <v>0</v>
          </cell>
          <cell r="I217">
            <v>0</v>
          </cell>
          <cell r="J217">
            <v>0</v>
          </cell>
          <cell r="K217">
            <v>0</v>
          </cell>
          <cell r="M217">
            <v>0</v>
          </cell>
        </row>
        <row r="219">
          <cell r="F219">
            <v>0</v>
          </cell>
          <cell r="H219">
            <v>0</v>
          </cell>
          <cell r="I219">
            <v>0</v>
          </cell>
          <cell r="J219">
            <v>0</v>
          </cell>
          <cell r="K219">
            <v>0</v>
          </cell>
          <cell r="M219">
            <v>0</v>
          </cell>
        </row>
        <row r="220">
          <cell r="F220">
            <v>0</v>
          </cell>
          <cell r="H220">
            <v>0</v>
          </cell>
          <cell r="I220">
            <v>0</v>
          </cell>
          <cell r="J220">
            <v>0</v>
          </cell>
          <cell r="K220">
            <v>0</v>
          </cell>
          <cell r="M220">
            <v>0</v>
          </cell>
        </row>
        <row r="221">
          <cell r="F221">
            <v>0</v>
          </cell>
          <cell r="H221">
            <v>0</v>
          </cell>
          <cell r="I221">
            <v>0</v>
          </cell>
          <cell r="J221">
            <v>0</v>
          </cell>
          <cell r="K221">
            <v>0</v>
          </cell>
          <cell r="M221">
            <v>0</v>
          </cell>
        </row>
        <row r="222">
          <cell r="F222">
            <v>0</v>
          </cell>
          <cell r="H222">
            <v>0</v>
          </cell>
          <cell r="I222">
            <v>0</v>
          </cell>
          <cell r="J222">
            <v>0</v>
          </cell>
          <cell r="K222">
            <v>0</v>
          </cell>
          <cell r="M222">
            <v>0</v>
          </cell>
        </row>
        <row r="223">
          <cell r="F223">
            <v>0</v>
          </cell>
          <cell r="H223">
            <v>0</v>
          </cell>
          <cell r="I223">
            <v>0</v>
          </cell>
          <cell r="J223">
            <v>0</v>
          </cell>
          <cell r="K223">
            <v>0</v>
          </cell>
          <cell r="M223">
            <v>0</v>
          </cell>
        </row>
        <row r="224">
          <cell r="F224">
            <v>0</v>
          </cell>
          <cell r="H224">
            <v>0</v>
          </cell>
          <cell r="I224">
            <v>0</v>
          </cell>
          <cell r="J224">
            <v>0</v>
          </cell>
          <cell r="K224">
            <v>0</v>
          </cell>
          <cell r="M224">
            <v>0</v>
          </cell>
        </row>
        <row r="225">
          <cell r="F225">
            <v>0</v>
          </cell>
          <cell r="H225">
            <v>0</v>
          </cell>
          <cell r="I225">
            <v>0</v>
          </cell>
          <cell r="J225">
            <v>0</v>
          </cell>
          <cell r="K225">
            <v>0</v>
          </cell>
          <cell r="M225">
            <v>0</v>
          </cell>
        </row>
        <row r="226">
          <cell r="F226">
            <v>0</v>
          </cell>
          <cell r="H226">
            <v>0</v>
          </cell>
          <cell r="I226">
            <v>0</v>
          </cell>
          <cell r="J226">
            <v>0</v>
          </cell>
          <cell r="K226">
            <v>0</v>
          </cell>
          <cell r="M226">
            <v>0</v>
          </cell>
        </row>
        <row r="227">
          <cell r="F227">
            <v>0</v>
          </cell>
          <cell r="H227">
            <v>0</v>
          </cell>
          <cell r="I227">
            <v>0</v>
          </cell>
          <cell r="J227">
            <v>0</v>
          </cell>
          <cell r="K227">
            <v>0</v>
          </cell>
          <cell r="M227">
            <v>0</v>
          </cell>
        </row>
        <row r="228">
          <cell r="F228">
            <v>0</v>
          </cell>
          <cell r="H228">
            <v>0</v>
          </cell>
          <cell r="I228">
            <v>0</v>
          </cell>
          <cell r="J228">
            <v>0</v>
          </cell>
          <cell r="K228">
            <v>0</v>
          </cell>
          <cell r="M228">
            <v>0</v>
          </cell>
        </row>
        <row r="230">
          <cell r="F230">
            <v>-1879148409.6900001</v>
          </cell>
          <cell r="H230">
            <v>0</v>
          </cell>
          <cell r="I230">
            <v>-1879148409.6900001</v>
          </cell>
          <cell r="J230">
            <v>0</v>
          </cell>
          <cell r="K230">
            <v>-1879148409.6900001</v>
          </cell>
          <cell r="M230">
            <v>-4214964652</v>
          </cell>
        </row>
        <row r="231">
          <cell r="F231">
            <v>0</v>
          </cell>
          <cell r="H231">
            <v>0</v>
          </cell>
          <cell r="I231">
            <v>0</v>
          </cell>
          <cell r="J231">
            <v>0</v>
          </cell>
          <cell r="K231">
            <v>0</v>
          </cell>
          <cell r="M231">
            <v>0</v>
          </cell>
        </row>
        <row r="232">
          <cell r="F232">
            <v>4210637.26</v>
          </cell>
          <cell r="H232">
            <v>0</v>
          </cell>
          <cell r="I232">
            <v>4210637.26</v>
          </cell>
          <cell r="J232">
            <v>0</v>
          </cell>
          <cell r="K232">
            <v>4210637.26</v>
          </cell>
          <cell r="M232">
            <v>6663010</v>
          </cell>
        </row>
        <row r="233">
          <cell r="F233">
            <v>0</v>
          </cell>
          <cell r="H233">
            <v>0</v>
          </cell>
          <cell r="I233">
            <v>0</v>
          </cell>
          <cell r="J233">
            <v>0</v>
          </cell>
          <cell r="K233">
            <v>0</v>
          </cell>
          <cell r="M233">
            <v>0</v>
          </cell>
        </row>
        <row r="234">
          <cell r="F234">
            <v>0</v>
          </cell>
          <cell r="H234">
            <v>0</v>
          </cell>
          <cell r="I234">
            <v>0</v>
          </cell>
          <cell r="J234">
            <v>0</v>
          </cell>
          <cell r="K234">
            <v>0</v>
          </cell>
          <cell r="M234">
            <v>0</v>
          </cell>
        </row>
        <row r="235">
          <cell r="F235">
            <v>14849675809.379999</v>
          </cell>
          <cell r="H235">
            <v>-1428087.08</v>
          </cell>
          <cell r="I235">
            <v>14848247722.299999</v>
          </cell>
          <cell r="J235">
            <v>0</v>
          </cell>
          <cell r="K235">
            <v>14848247722.299999</v>
          </cell>
          <cell r="M235">
            <v>13499426160</v>
          </cell>
        </row>
        <row r="236">
          <cell r="F236">
            <v>1263589544.1900001</v>
          </cell>
          <cell r="H236">
            <v>-10686782</v>
          </cell>
          <cell r="I236">
            <v>1252902762.1900001</v>
          </cell>
          <cell r="J236">
            <v>0</v>
          </cell>
          <cell r="K236">
            <v>1252902762.1900001</v>
          </cell>
          <cell r="M236">
            <v>1835780202</v>
          </cell>
        </row>
        <row r="237">
          <cell r="F237">
            <v>-91793.98</v>
          </cell>
          <cell r="H237">
            <v>0</v>
          </cell>
          <cell r="I237">
            <v>-91793.98</v>
          </cell>
          <cell r="J237">
            <v>0</v>
          </cell>
          <cell r="K237">
            <v>-91793.98</v>
          </cell>
          <cell r="M237">
            <v>0.18</v>
          </cell>
        </row>
        <row r="238">
          <cell r="F238">
            <v>5087464911.2700005</v>
          </cell>
          <cell r="H238">
            <v>-810337622</v>
          </cell>
          <cell r="I238">
            <v>4277127289.27</v>
          </cell>
          <cell r="J238">
            <v>0</v>
          </cell>
          <cell r="K238">
            <v>4277127289.27</v>
          </cell>
          <cell r="M238">
            <v>4263679758</v>
          </cell>
        </row>
        <row r="239">
          <cell r="F239">
            <v>-929896948.28999996</v>
          </cell>
          <cell r="H239">
            <v>372986904.95999998</v>
          </cell>
          <cell r="I239">
            <v>-556910043.33000004</v>
          </cell>
          <cell r="J239">
            <v>0</v>
          </cell>
          <cell r="K239">
            <v>-556910043.33000004</v>
          </cell>
          <cell r="M239">
            <v>0</v>
          </cell>
        </row>
        <row r="240">
          <cell r="F240">
            <v>0</v>
          </cell>
          <cell r="H240">
            <v>0</v>
          </cell>
          <cell r="I240">
            <v>0</v>
          </cell>
          <cell r="J240">
            <v>0</v>
          </cell>
          <cell r="K240">
            <v>0</v>
          </cell>
          <cell r="M240">
            <v>0</v>
          </cell>
        </row>
        <row r="241">
          <cell r="F241">
            <v>18395803750.139999</v>
          </cell>
          <cell r="H241">
            <v>-449465586.12000006</v>
          </cell>
          <cell r="I241">
            <v>17946338164.019997</v>
          </cell>
          <cell r="J241">
            <v>0</v>
          </cell>
          <cell r="K241">
            <v>17946338164.019997</v>
          </cell>
          <cell r="M241">
            <v>15390584478.18</v>
          </cell>
        </row>
        <row r="243">
          <cell r="F243">
            <v>0</v>
          </cell>
          <cell r="H243">
            <v>0</v>
          </cell>
          <cell r="I243">
            <v>0</v>
          </cell>
          <cell r="J243">
            <v>0</v>
          </cell>
          <cell r="K243">
            <v>0</v>
          </cell>
          <cell r="M243">
            <v>0</v>
          </cell>
        </row>
        <row r="245">
          <cell r="F245">
            <v>0</v>
          </cell>
          <cell r="H245">
            <v>0</v>
          </cell>
          <cell r="I245">
            <v>0</v>
          </cell>
          <cell r="J245">
            <v>0</v>
          </cell>
          <cell r="K245">
            <v>0</v>
          </cell>
          <cell r="M245">
            <v>0</v>
          </cell>
        </row>
        <row r="246">
          <cell r="F246">
            <v>0</v>
          </cell>
          <cell r="H246">
            <v>0</v>
          </cell>
          <cell r="I246">
            <v>0</v>
          </cell>
          <cell r="J246">
            <v>0</v>
          </cell>
          <cell r="K246">
            <v>0</v>
          </cell>
          <cell r="M246">
            <v>0</v>
          </cell>
        </row>
        <row r="248">
          <cell r="F248">
            <v>0</v>
          </cell>
          <cell r="H248">
            <v>0</v>
          </cell>
          <cell r="I248">
            <v>0</v>
          </cell>
          <cell r="J248">
            <v>0</v>
          </cell>
          <cell r="K248">
            <v>0</v>
          </cell>
          <cell r="M248">
            <v>0</v>
          </cell>
        </row>
        <row r="249">
          <cell r="F249">
            <v>0</v>
          </cell>
          <cell r="H249">
            <v>0</v>
          </cell>
          <cell r="I249">
            <v>0</v>
          </cell>
          <cell r="J249">
            <v>0</v>
          </cell>
          <cell r="K249">
            <v>0</v>
          </cell>
          <cell r="M249">
            <v>0</v>
          </cell>
        </row>
        <row r="251">
          <cell r="F251">
            <v>0</v>
          </cell>
          <cell r="H251">
            <v>886820605</v>
          </cell>
          <cell r="I251">
            <v>886820605</v>
          </cell>
          <cell r="J251">
            <v>0</v>
          </cell>
          <cell r="K251">
            <v>886820605</v>
          </cell>
          <cell r="M251">
            <v>0</v>
          </cell>
        </row>
        <row r="252">
          <cell r="F252">
            <v>0</v>
          </cell>
          <cell r="H252">
            <v>886820605</v>
          </cell>
          <cell r="I252">
            <v>886820605</v>
          </cell>
          <cell r="J252">
            <v>0</v>
          </cell>
          <cell r="K252">
            <v>886820605</v>
          </cell>
          <cell r="M252">
            <v>0</v>
          </cell>
        </row>
        <row r="254">
          <cell r="F254">
            <v>0</v>
          </cell>
          <cell r="H254">
            <v>734103545</v>
          </cell>
          <cell r="I254">
            <v>734103545</v>
          </cell>
          <cell r="J254">
            <v>0</v>
          </cell>
          <cell r="K254">
            <v>734103545</v>
          </cell>
          <cell r="M254">
            <v>0</v>
          </cell>
        </row>
        <row r="255">
          <cell r="F255">
            <v>0</v>
          </cell>
          <cell r="H255">
            <v>734103545</v>
          </cell>
          <cell r="I255">
            <v>734103545</v>
          </cell>
          <cell r="J255">
            <v>0</v>
          </cell>
          <cell r="K255">
            <v>734103545</v>
          </cell>
          <cell r="M255">
            <v>0</v>
          </cell>
        </row>
        <row r="257">
          <cell r="F257">
            <v>34609641</v>
          </cell>
          <cell r="H257">
            <v>0</v>
          </cell>
          <cell r="I257">
            <v>34609641</v>
          </cell>
          <cell r="J257">
            <v>0</v>
          </cell>
          <cell r="K257">
            <v>34609641</v>
          </cell>
          <cell r="M257">
            <v>28935310</v>
          </cell>
        </row>
        <row r="258">
          <cell r="F258">
            <v>502196802.19999999</v>
          </cell>
          <cell r="H258">
            <v>0</v>
          </cell>
          <cell r="I258">
            <v>502196802.19999999</v>
          </cell>
          <cell r="J258">
            <v>0</v>
          </cell>
          <cell r="K258">
            <v>502196802.19999999</v>
          </cell>
          <cell r="M258">
            <v>687214822</v>
          </cell>
        </row>
        <row r="259">
          <cell r="F259">
            <v>63159213.990000002</v>
          </cell>
          <cell r="H259">
            <v>0</v>
          </cell>
          <cell r="I259">
            <v>63159213.990000002</v>
          </cell>
          <cell r="J259">
            <v>0</v>
          </cell>
          <cell r="K259">
            <v>63159213.990000002</v>
          </cell>
          <cell r="M259">
            <v>62164122</v>
          </cell>
        </row>
        <row r="260">
          <cell r="F260">
            <v>121669.48</v>
          </cell>
          <cell r="H260">
            <v>-58166</v>
          </cell>
          <cell r="I260">
            <v>63503.48</v>
          </cell>
          <cell r="J260">
            <v>0</v>
          </cell>
          <cell r="K260">
            <v>63503.48</v>
          </cell>
          <cell r="M260">
            <v>-9359</v>
          </cell>
        </row>
        <row r="261">
          <cell r="F261">
            <v>931725399.64999998</v>
          </cell>
          <cell r="H261">
            <v>0</v>
          </cell>
          <cell r="I261">
            <v>931725399.64999998</v>
          </cell>
          <cell r="J261">
            <v>0</v>
          </cell>
          <cell r="K261">
            <v>931725399.64999998</v>
          </cell>
          <cell r="M261">
            <v>885269638</v>
          </cell>
        </row>
        <row r="262">
          <cell r="F262">
            <v>272859607.11000001</v>
          </cell>
          <cell r="H262">
            <v>0</v>
          </cell>
          <cell r="I262">
            <v>272859607.11000001</v>
          </cell>
          <cell r="J262">
            <v>0</v>
          </cell>
          <cell r="K262">
            <v>272859607.11000001</v>
          </cell>
          <cell r="M262">
            <v>276044936</v>
          </cell>
        </row>
        <row r="263">
          <cell r="F263">
            <v>1804672333.4299998</v>
          </cell>
          <cell r="H263">
            <v>-58166</v>
          </cell>
          <cell r="I263">
            <v>1804614167.4299998</v>
          </cell>
          <cell r="J263">
            <v>0</v>
          </cell>
          <cell r="K263">
            <v>1804614167.4299998</v>
          </cell>
          <cell r="M263">
            <v>1939619469</v>
          </cell>
        </row>
        <row r="265">
          <cell r="F265">
            <v>-0.01</v>
          </cell>
          <cell r="H265">
            <v>0</v>
          </cell>
          <cell r="I265">
            <v>-0.01</v>
          </cell>
          <cell r="J265">
            <v>0</v>
          </cell>
          <cell r="K265">
            <v>-0.01</v>
          </cell>
          <cell r="M265">
            <v>0</v>
          </cell>
        </row>
        <row r="266">
          <cell r="F266">
            <v>0</v>
          </cell>
          <cell r="H266">
            <v>0</v>
          </cell>
          <cell r="I266">
            <v>0</v>
          </cell>
          <cell r="J266">
            <v>0</v>
          </cell>
          <cell r="K266">
            <v>0</v>
          </cell>
          <cell r="M266">
            <v>10774665</v>
          </cell>
        </row>
        <row r="267">
          <cell r="F267">
            <v>0</v>
          </cell>
          <cell r="H267">
            <v>0</v>
          </cell>
          <cell r="I267">
            <v>0</v>
          </cell>
          <cell r="J267">
            <v>0</v>
          </cell>
          <cell r="K267">
            <v>0</v>
          </cell>
          <cell r="M267">
            <v>0</v>
          </cell>
        </row>
        <row r="268">
          <cell r="F268">
            <v>-0.01</v>
          </cell>
          <cell r="H268">
            <v>0</v>
          </cell>
          <cell r="I268">
            <v>-0.01</v>
          </cell>
          <cell r="J268">
            <v>0</v>
          </cell>
          <cell r="K268">
            <v>-0.01</v>
          </cell>
          <cell r="M268">
            <v>10774665</v>
          </cell>
        </row>
        <row r="270">
          <cell r="F270">
            <v>0</v>
          </cell>
          <cell r="H270">
            <v>0</v>
          </cell>
          <cell r="I270">
            <v>0</v>
          </cell>
          <cell r="J270">
            <v>0</v>
          </cell>
          <cell r="K270">
            <v>0</v>
          </cell>
          <cell r="M270">
            <v>0</v>
          </cell>
        </row>
        <row r="271">
          <cell r="F271">
            <v>0</v>
          </cell>
          <cell r="H271">
            <v>0</v>
          </cell>
          <cell r="I271">
            <v>0</v>
          </cell>
          <cell r="J271">
            <v>0</v>
          </cell>
          <cell r="K271">
            <v>0</v>
          </cell>
          <cell r="M271">
            <v>0</v>
          </cell>
        </row>
        <row r="272">
          <cell r="F272">
            <v>0</v>
          </cell>
          <cell r="H272">
            <v>0</v>
          </cell>
          <cell r="I272">
            <v>0</v>
          </cell>
          <cell r="J272">
            <v>0</v>
          </cell>
          <cell r="K272">
            <v>0</v>
          </cell>
          <cell r="M272">
            <v>0</v>
          </cell>
        </row>
        <row r="274">
          <cell r="F274">
            <v>6121811.6600000001</v>
          </cell>
          <cell r="H274">
            <v>0</v>
          </cell>
          <cell r="I274">
            <v>6121811.6600000001</v>
          </cell>
          <cell r="J274">
            <v>0</v>
          </cell>
          <cell r="K274">
            <v>6121811.6600000001</v>
          </cell>
          <cell r="M274">
            <v>1395498</v>
          </cell>
        </row>
        <row r="275">
          <cell r="F275">
            <v>0</v>
          </cell>
          <cell r="H275">
            <v>0</v>
          </cell>
          <cell r="I275">
            <v>0</v>
          </cell>
          <cell r="J275">
            <v>0</v>
          </cell>
          <cell r="K275">
            <v>0</v>
          </cell>
          <cell r="M275">
            <v>0</v>
          </cell>
        </row>
        <row r="276">
          <cell r="F276">
            <v>0</v>
          </cell>
          <cell r="H276">
            <v>0</v>
          </cell>
          <cell r="I276">
            <v>0</v>
          </cell>
          <cell r="J276">
            <v>0</v>
          </cell>
          <cell r="K276">
            <v>0</v>
          </cell>
          <cell r="M276">
            <v>0</v>
          </cell>
        </row>
        <row r="277">
          <cell r="F277">
            <v>2714536.73</v>
          </cell>
          <cell r="H277">
            <v>0</v>
          </cell>
          <cell r="I277">
            <v>2714536.73</v>
          </cell>
          <cell r="J277">
            <v>0</v>
          </cell>
          <cell r="K277">
            <v>2714536.73</v>
          </cell>
          <cell r="M277">
            <v>3626961</v>
          </cell>
        </row>
        <row r="278">
          <cell r="F278">
            <v>0</v>
          </cell>
          <cell r="H278">
            <v>0</v>
          </cell>
          <cell r="I278">
            <v>0</v>
          </cell>
          <cell r="J278">
            <v>0</v>
          </cell>
          <cell r="K278">
            <v>0</v>
          </cell>
          <cell r="M278">
            <v>0</v>
          </cell>
        </row>
        <row r="279">
          <cell r="F279">
            <v>5122988.8</v>
          </cell>
          <cell r="H279">
            <v>0</v>
          </cell>
          <cell r="I279">
            <v>5122988.8</v>
          </cell>
          <cell r="J279">
            <v>0</v>
          </cell>
          <cell r="K279">
            <v>5122988.8</v>
          </cell>
          <cell r="M279">
            <v>4491683</v>
          </cell>
        </row>
        <row r="280">
          <cell r="F280">
            <v>0</v>
          </cell>
          <cell r="H280">
            <v>0</v>
          </cell>
          <cell r="I280">
            <v>0</v>
          </cell>
          <cell r="J280">
            <v>0</v>
          </cell>
          <cell r="K280">
            <v>0</v>
          </cell>
          <cell r="M280">
            <v>0</v>
          </cell>
        </row>
        <row r="281">
          <cell r="F281">
            <v>284492948.49000001</v>
          </cell>
          <cell r="H281">
            <v>0</v>
          </cell>
          <cell r="I281">
            <v>284492948.49000001</v>
          </cell>
          <cell r="J281">
            <v>0</v>
          </cell>
          <cell r="K281">
            <v>284492948.49000001</v>
          </cell>
          <cell r="M281">
            <v>454791184</v>
          </cell>
        </row>
        <row r="282">
          <cell r="F282">
            <v>0</v>
          </cell>
          <cell r="H282">
            <v>0</v>
          </cell>
          <cell r="I282">
            <v>0</v>
          </cell>
          <cell r="J282">
            <v>0</v>
          </cell>
          <cell r="K282">
            <v>0</v>
          </cell>
          <cell r="M282">
            <v>0</v>
          </cell>
        </row>
        <row r="283">
          <cell r="F283">
            <v>95559672.700000003</v>
          </cell>
          <cell r="H283">
            <v>0</v>
          </cell>
          <cell r="I283">
            <v>95559672.700000003</v>
          </cell>
          <cell r="J283">
            <v>0</v>
          </cell>
          <cell r="K283">
            <v>95559672.700000003</v>
          </cell>
          <cell r="M283">
            <v>182139967</v>
          </cell>
        </row>
        <row r="284">
          <cell r="F284">
            <v>1040842.41</v>
          </cell>
          <cell r="H284">
            <v>0</v>
          </cell>
          <cell r="I284">
            <v>1040842.41</v>
          </cell>
          <cell r="J284">
            <v>0</v>
          </cell>
          <cell r="K284">
            <v>1040842.41</v>
          </cell>
          <cell r="M284">
            <v>11571</v>
          </cell>
        </row>
        <row r="285">
          <cell r="F285">
            <v>357491.84</v>
          </cell>
          <cell r="H285">
            <v>0</v>
          </cell>
          <cell r="I285">
            <v>357491.84</v>
          </cell>
          <cell r="J285">
            <v>0</v>
          </cell>
          <cell r="K285">
            <v>357491.84</v>
          </cell>
          <cell r="M285">
            <v>4620183</v>
          </cell>
        </row>
        <row r="286">
          <cell r="F286">
            <v>0</v>
          </cell>
          <cell r="H286">
            <v>0</v>
          </cell>
          <cell r="I286">
            <v>0</v>
          </cell>
          <cell r="J286">
            <v>0</v>
          </cell>
          <cell r="K286">
            <v>0</v>
          </cell>
          <cell r="M286">
            <v>0</v>
          </cell>
        </row>
        <row r="287">
          <cell r="F287">
            <v>491108.74</v>
          </cell>
          <cell r="H287">
            <v>0</v>
          </cell>
          <cell r="I287">
            <v>491108.74</v>
          </cell>
          <cell r="J287">
            <v>0</v>
          </cell>
          <cell r="K287">
            <v>491108.74</v>
          </cell>
          <cell r="M287">
            <v>10458660</v>
          </cell>
        </row>
        <row r="288">
          <cell r="F288">
            <v>0</v>
          </cell>
          <cell r="H288">
            <v>0</v>
          </cell>
          <cell r="I288">
            <v>0</v>
          </cell>
          <cell r="J288">
            <v>0</v>
          </cell>
          <cell r="K288">
            <v>0</v>
          </cell>
          <cell r="M288">
            <v>0</v>
          </cell>
        </row>
        <row r="289">
          <cell r="F289">
            <v>0</v>
          </cell>
          <cell r="H289">
            <v>0</v>
          </cell>
          <cell r="I289">
            <v>0</v>
          </cell>
          <cell r="J289">
            <v>0</v>
          </cell>
          <cell r="K289">
            <v>0</v>
          </cell>
          <cell r="M289">
            <v>0</v>
          </cell>
        </row>
        <row r="290">
          <cell r="F290">
            <v>0</v>
          </cell>
          <cell r="H290">
            <v>0</v>
          </cell>
          <cell r="I290">
            <v>0</v>
          </cell>
          <cell r="J290">
            <v>0</v>
          </cell>
          <cell r="K290">
            <v>0</v>
          </cell>
          <cell r="M290">
            <v>0</v>
          </cell>
        </row>
        <row r="291">
          <cell r="F291">
            <v>0</v>
          </cell>
          <cell r="H291">
            <v>0</v>
          </cell>
          <cell r="I291">
            <v>0</v>
          </cell>
          <cell r="J291">
            <v>0</v>
          </cell>
          <cell r="K291">
            <v>0</v>
          </cell>
          <cell r="M291">
            <v>0</v>
          </cell>
        </row>
        <row r="292">
          <cell r="F292">
            <v>0</v>
          </cell>
          <cell r="H292">
            <v>0</v>
          </cell>
          <cell r="I292">
            <v>0</v>
          </cell>
          <cell r="J292">
            <v>0</v>
          </cell>
          <cell r="K292">
            <v>0</v>
          </cell>
          <cell r="M292">
            <v>0</v>
          </cell>
        </row>
        <row r="293">
          <cell r="F293">
            <v>2558306.4</v>
          </cell>
          <cell r="H293">
            <v>0</v>
          </cell>
          <cell r="I293">
            <v>2558306.4</v>
          </cell>
          <cell r="J293">
            <v>0</v>
          </cell>
          <cell r="K293">
            <v>2558306.4</v>
          </cell>
          <cell r="M293">
            <v>2558306</v>
          </cell>
        </row>
        <row r="294">
          <cell r="F294">
            <v>0</v>
          </cell>
          <cell r="H294">
            <v>0</v>
          </cell>
          <cell r="I294">
            <v>0</v>
          </cell>
          <cell r="J294">
            <v>0</v>
          </cell>
          <cell r="K294">
            <v>0</v>
          </cell>
          <cell r="M294">
            <v>0</v>
          </cell>
        </row>
        <row r="295">
          <cell r="F295">
            <v>0</v>
          </cell>
          <cell r="H295">
            <v>0</v>
          </cell>
          <cell r="I295">
            <v>0</v>
          </cell>
          <cell r="J295">
            <v>0</v>
          </cell>
          <cell r="K295">
            <v>0</v>
          </cell>
          <cell r="M295">
            <v>0</v>
          </cell>
        </row>
        <row r="296">
          <cell r="F296">
            <v>11184183.310000001</v>
          </cell>
          <cell r="H296">
            <v>0</v>
          </cell>
          <cell r="I296">
            <v>11184183.310000001</v>
          </cell>
          <cell r="J296">
            <v>0</v>
          </cell>
          <cell r="K296">
            <v>11184183.310000001</v>
          </cell>
          <cell r="M296">
            <v>11241984</v>
          </cell>
        </row>
        <row r="297">
          <cell r="F297">
            <v>690846.19</v>
          </cell>
          <cell r="H297">
            <v>0</v>
          </cell>
          <cell r="I297">
            <v>690846.19</v>
          </cell>
          <cell r="J297">
            <v>0</v>
          </cell>
          <cell r="K297">
            <v>690846.19</v>
          </cell>
          <cell r="M297">
            <v>703112</v>
          </cell>
        </row>
        <row r="298">
          <cell r="F298">
            <v>0</v>
          </cell>
          <cell r="H298">
            <v>0</v>
          </cell>
          <cell r="I298">
            <v>0</v>
          </cell>
          <cell r="J298">
            <v>0</v>
          </cell>
          <cell r="K298">
            <v>0</v>
          </cell>
          <cell r="M298">
            <v>0</v>
          </cell>
        </row>
        <row r="299">
          <cell r="F299">
            <v>782636.32</v>
          </cell>
          <cell r="H299">
            <v>0</v>
          </cell>
          <cell r="I299">
            <v>782636.32</v>
          </cell>
          <cell r="J299">
            <v>0</v>
          </cell>
          <cell r="K299">
            <v>782636.32</v>
          </cell>
          <cell r="M299">
            <v>539504</v>
          </cell>
        </row>
        <row r="300">
          <cell r="F300">
            <v>0</v>
          </cell>
          <cell r="H300">
            <v>0</v>
          </cell>
          <cell r="I300">
            <v>0</v>
          </cell>
          <cell r="J300">
            <v>0</v>
          </cell>
          <cell r="K300">
            <v>0</v>
          </cell>
          <cell r="M300">
            <v>0</v>
          </cell>
        </row>
        <row r="301">
          <cell r="F301">
            <v>0</v>
          </cell>
          <cell r="H301">
            <v>0</v>
          </cell>
          <cell r="I301">
            <v>0</v>
          </cell>
          <cell r="J301">
            <v>0</v>
          </cell>
          <cell r="K301">
            <v>0</v>
          </cell>
          <cell r="M301">
            <v>0</v>
          </cell>
        </row>
        <row r="302">
          <cell r="F302">
            <v>44725651.539999999</v>
          </cell>
          <cell r="H302">
            <v>0</v>
          </cell>
          <cell r="I302">
            <v>44725651.539999999</v>
          </cell>
          <cell r="J302">
            <v>0</v>
          </cell>
          <cell r="K302">
            <v>44725651.539999999</v>
          </cell>
          <cell r="M302">
            <v>17740942</v>
          </cell>
        </row>
        <row r="303">
          <cell r="F303">
            <v>0</v>
          </cell>
          <cell r="H303">
            <v>0</v>
          </cell>
          <cell r="I303">
            <v>0</v>
          </cell>
          <cell r="J303">
            <v>0</v>
          </cell>
          <cell r="K303">
            <v>0</v>
          </cell>
          <cell r="M303">
            <v>0</v>
          </cell>
        </row>
        <row r="304">
          <cell r="F304">
            <v>0</v>
          </cell>
          <cell r="H304">
            <v>0</v>
          </cell>
          <cell r="I304">
            <v>0</v>
          </cell>
          <cell r="J304">
            <v>0</v>
          </cell>
          <cell r="K304">
            <v>0</v>
          </cell>
          <cell r="M304">
            <v>0</v>
          </cell>
        </row>
        <row r="305">
          <cell r="F305">
            <v>0</v>
          </cell>
          <cell r="H305">
            <v>0</v>
          </cell>
          <cell r="I305">
            <v>0</v>
          </cell>
          <cell r="J305">
            <v>0</v>
          </cell>
          <cell r="K305">
            <v>0</v>
          </cell>
          <cell r="M305">
            <v>0</v>
          </cell>
        </row>
        <row r="306">
          <cell r="F306">
            <v>0</v>
          </cell>
          <cell r="H306">
            <v>0</v>
          </cell>
          <cell r="I306">
            <v>0</v>
          </cell>
          <cell r="J306">
            <v>0</v>
          </cell>
          <cell r="K306">
            <v>0</v>
          </cell>
          <cell r="M306">
            <v>0</v>
          </cell>
        </row>
        <row r="307">
          <cell r="F307">
            <v>3739943.49</v>
          </cell>
          <cell r="H307">
            <v>0</v>
          </cell>
          <cell r="I307">
            <v>3739943.49</v>
          </cell>
          <cell r="J307">
            <v>0</v>
          </cell>
          <cell r="K307">
            <v>3739943.49</v>
          </cell>
          <cell r="M307">
            <v>19744547</v>
          </cell>
        </row>
        <row r="308">
          <cell r="F308">
            <v>11154635.93</v>
          </cell>
          <cell r="H308">
            <v>0</v>
          </cell>
          <cell r="I308">
            <v>11154635.93</v>
          </cell>
          <cell r="J308">
            <v>0</v>
          </cell>
          <cell r="K308">
            <v>11154635.93</v>
          </cell>
          <cell r="M308">
            <v>37143946</v>
          </cell>
        </row>
        <row r="309">
          <cell r="F309">
            <v>1261247.28</v>
          </cell>
          <cell r="H309">
            <v>0</v>
          </cell>
          <cell r="I309">
            <v>1261247.28</v>
          </cell>
          <cell r="J309">
            <v>0</v>
          </cell>
          <cell r="K309">
            <v>1261247.28</v>
          </cell>
          <cell r="M309">
            <v>661029</v>
          </cell>
        </row>
        <row r="310">
          <cell r="F310">
            <v>0</v>
          </cell>
          <cell r="H310">
            <v>0</v>
          </cell>
          <cell r="I310">
            <v>0</v>
          </cell>
          <cell r="J310">
            <v>0</v>
          </cell>
          <cell r="K310">
            <v>0</v>
          </cell>
          <cell r="M310">
            <v>0</v>
          </cell>
        </row>
        <row r="311">
          <cell r="F311">
            <v>0</v>
          </cell>
          <cell r="H311">
            <v>0</v>
          </cell>
          <cell r="I311">
            <v>0</v>
          </cell>
          <cell r="J311">
            <v>0</v>
          </cell>
          <cell r="K311">
            <v>0</v>
          </cell>
          <cell r="M311">
            <v>0</v>
          </cell>
        </row>
        <row r="312">
          <cell r="F312">
            <v>34868560.68</v>
          </cell>
          <cell r="H312">
            <v>0</v>
          </cell>
          <cell r="I312">
            <v>34868560.68</v>
          </cell>
          <cell r="J312">
            <v>0</v>
          </cell>
          <cell r="K312">
            <v>34868560.68</v>
          </cell>
          <cell r="M312">
            <v>58285387</v>
          </cell>
        </row>
        <row r="313">
          <cell r="F313">
            <v>0</v>
          </cell>
          <cell r="H313">
            <v>0</v>
          </cell>
          <cell r="I313">
            <v>0</v>
          </cell>
          <cell r="J313">
            <v>0</v>
          </cell>
          <cell r="K313">
            <v>0</v>
          </cell>
          <cell r="M313">
            <v>0</v>
          </cell>
        </row>
        <row r="314">
          <cell r="F314">
            <v>0</v>
          </cell>
          <cell r="H314">
            <v>0</v>
          </cell>
          <cell r="I314">
            <v>0</v>
          </cell>
          <cell r="J314">
            <v>0</v>
          </cell>
          <cell r="K314">
            <v>0</v>
          </cell>
          <cell r="M314">
            <v>0</v>
          </cell>
        </row>
        <row r="315">
          <cell r="F315">
            <v>0</v>
          </cell>
          <cell r="H315">
            <v>0</v>
          </cell>
          <cell r="I315">
            <v>0</v>
          </cell>
          <cell r="J315">
            <v>0</v>
          </cell>
          <cell r="K315">
            <v>0</v>
          </cell>
          <cell r="M315">
            <v>0</v>
          </cell>
        </row>
        <row r="316">
          <cell r="F316">
            <v>2792643.12</v>
          </cell>
          <cell r="H316">
            <v>0</v>
          </cell>
          <cell r="I316">
            <v>2792643.12</v>
          </cell>
          <cell r="J316">
            <v>0</v>
          </cell>
          <cell r="K316">
            <v>2792643.12</v>
          </cell>
          <cell r="M316">
            <v>1047113</v>
          </cell>
        </row>
        <row r="317">
          <cell r="F317">
            <v>0</v>
          </cell>
          <cell r="H317">
            <v>0</v>
          </cell>
          <cell r="I317">
            <v>0</v>
          </cell>
          <cell r="J317">
            <v>0</v>
          </cell>
          <cell r="K317">
            <v>0</v>
          </cell>
          <cell r="M317">
            <v>0</v>
          </cell>
        </row>
        <row r="318">
          <cell r="F318">
            <v>0</v>
          </cell>
          <cell r="H318">
            <v>0</v>
          </cell>
          <cell r="I318">
            <v>0</v>
          </cell>
          <cell r="J318">
            <v>0</v>
          </cell>
          <cell r="K318">
            <v>0</v>
          </cell>
          <cell r="M318">
            <v>0</v>
          </cell>
        </row>
        <row r="319">
          <cell r="F319">
            <v>0</v>
          </cell>
          <cell r="H319">
            <v>0</v>
          </cell>
          <cell r="I319">
            <v>0</v>
          </cell>
          <cell r="J319">
            <v>0</v>
          </cell>
          <cell r="K319">
            <v>0</v>
          </cell>
          <cell r="M319">
            <v>0</v>
          </cell>
        </row>
        <row r="320">
          <cell r="F320">
            <v>1647750.21</v>
          </cell>
          <cell r="H320">
            <v>0</v>
          </cell>
          <cell r="I320">
            <v>1647750.21</v>
          </cell>
          <cell r="J320">
            <v>0</v>
          </cell>
          <cell r="K320">
            <v>1647750.21</v>
          </cell>
          <cell r="M320">
            <v>0</v>
          </cell>
        </row>
        <row r="321">
          <cell r="F321">
            <v>0</v>
          </cell>
          <cell r="H321">
            <v>0</v>
          </cell>
          <cell r="I321">
            <v>0</v>
          </cell>
          <cell r="J321">
            <v>0</v>
          </cell>
          <cell r="K321">
            <v>0</v>
          </cell>
          <cell r="M321">
            <v>0</v>
          </cell>
        </row>
        <row r="322">
          <cell r="F322">
            <v>0</v>
          </cell>
          <cell r="H322">
            <v>0</v>
          </cell>
          <cell r="I322">
            <v>0</v>
          </cell>
          <cell r="J322">
            <v>0</v>
          </cell>
          <cell r="K322">
            <v>0</v>
          </cell>
          <cell r="M322">
            <v>0</v>
          </cell>
        </row>
        <row r="323">
          <cell r="F323">
            <v>0</v>
          </cell>
          <cell r="H323">
            <v>0</v>
          </cell>
          <cell r="I323">
            <v>0</v>
          </cell>
          <cell r="J323">
            <v>0</v>
          </cell>
          <cell r="K323">
            <v>0</v>
          </cell>
          <cell r="M323">
            <v>0</v>
          </cell>
        </row>
        <row r="324">
          <cell r="F324">
            <v>511307805.83999997</v>
          </cell>
          <cell r="H324">
            <v>0</v>
          </cell>
          <cell r="I324">
            <v>511307805.83999997</v>
          </cell>
          <cell r="J324">
            <v>0</v>
          </cell>
          <cell r="K324">
            <v>511307805.83999997</v>
          </cell>
          <cell r="M324">
            <v>811201577</v>
          </cell>
        </row>
        <row r="326">
          <cell r="F326">
            <v>0</v>
          </cell>
          <cell r="H326">
            <v>0</v>
          </cell>
          <cell r="I326">
            <v>0</v>
          </cell>
          <cell r="J326">
            <v>0</v>
          </cell>
          <cell r="K326">
            <v>0</v>
          </cell>
          <cell r="M326">
            <v>0</v>
          </cell>
        </row>
        <row r="327">
          <cell r="F327">
            <v>0</v>
          </cell>
          <cell r="H327">
            <v>0</v>
          </cell>
          <cell r="I327">
            <v>0</v>
          </cell>
          <cell r="J327">
            <v>0</v>
          </cell>
          <cell r="K327">
            <v>0</v>
          </cell>
          <cell r="M327">
            <v>0</v>
          </cell>
        </row>
        <row r="328">
          <cell r="F328">
            <v>0.02</v>
          </cell>
          <cell r="H328">
            <v>0</v>
          </cell>
          <cell r="I328">
            <v>0.02</v>
          </cell>
          <cell r="J328">
            <v>0</v>
          </cell>
          <cell r="K328">
            <v>0.02</v>
          </cell>
          <cell r="M328">
            <v>0</v>
          </cell>
        </row>
        <row r="329">
          <cell r="F329">
            <v>0</v>
          </cell>
          <cell r="H329">
            <v>0</v>
          </cell>
          <cell r="I329">
            <v>0</v>
          </cell>
          <cell r="J329">
            <v>0</v>
          </cell>
          <cell r="K329">
            <v>0</v>
          </cell>
          <cell r="M329">
            <v>0</v>
          </cell>
        </row>
        <row r="330">
          <cell r="F330">
            <v>203376.7</v>
          </cell>
          <cell r="H330">
            <v>0</v>
          </cell>
          <cell r="I330">
            <v>203376.7</v>
          </cell>
          <cell r="J330">
            <v>0</v>
          </cell>
          <cell r="K330">
            <v>203376.7</v>
          </cell>
          <cell r="M330">
            <v>234364</v>
          </cell>
        </row>
        <row r="331">
          <cell r="F331">
            <v>0</v>
          </cell>
          <cell r="H331">
            <v>0</v>
          </cell>
          <cell r="I331">
            <v>0</v>
          </cell>
          <cell r="J331">
            <v>0</v>
          </cell>
          <cell r="K331">
            <v>0</v>
          </cell>
          <cell r="M331">
            <v>0</v>
          </cell>
        </row>
        <row r="332">
          <cell r="F332">
            <v>0</v>
          </cell>
          <cell r="H332">
            <v>0</v>
          </cell>
          <cell r="I332">
            <v>0</v>
          </cell>
          <cell r="J332">
            <v>0</v>
          </cell>
          <cell r="K332">
            <v>0</v>
          </cell>
          <cell r="M332">
            <v>0</v>
          </cell>
        </row>
        <row r="333">
          <cell r="F333">
            <v>222091703.75</v>
          </cell>
          <cell r="H333">
            <v>0</v>
          </cell>
          <cell r="I333">
            <v>222091703.75</v>
          </cell>
          <cell r="J333">
            <v>0</v>
          </cell>
          <cell r="K333">
            <v>222091703.75</v>
          </cell>
          <cell r="M333">
            <v>72881354</v>
          </cell>
        </row>
        <row r="334">
          <cell r="F334">
            <v>19616129.559999999</v>
          </cell>
          <cell r="H334">
            <v>0</v>
          </cell>
          <cell r="I334">
            <v>19616129.559999999</v>
          </cell>
          <cell r="J334">
            <v>0</v>
          </cell>
          <cell r="K334">
            <v>19616129.559999999</v>
          </cell>
          <cell r="M334">
            <v>3636214</v>
          </cell>
        </row>
        <row r="335">
          <cell r="F335">
            <v>0</v>
          </cell>
          <cell r="H335">
            <v>0</v>
          </cell>
          <cell r="I335">
            <v>0</v>
          </cell>
          <cell r="J335">
            <v>0</v>
          </cell>
          <cell r="K335">
            <v>0</v>
          </cell>
          <cell r="M335">
            <v>0</v>
          </cell>
        </row>
        <row r="336">
          <cell r="F336">
            <v>0</v>
          </cell>
          <cell r="H336">
            <v>0</v>
          </cell>
          <cell r="I336">
            <v>0</v>
          </cell>
          <cell r="J336">
            <v>0</v>
          </cell>
          <cell r="K336">
            <v>0</v>
          </cell>
          <cell r="M336">
            <v>0</v>
          </cell>
        </row>
        <row r="337">
          <cell r="F337">
            <v>18492747.399999999</v>
          </cell>
          <cell r="H337">
            <v>0</v>
          </cell>
          <cell r="I337">
            <v>18492747.399999999</v>
          </cell>
          <cell r="J337">
            <v>0</v>
          </cell>
          <cell r="K337">
            <v>18492747.399999999</v>
          </cell>
          <cell r="M337">
            <v>2102736</v>
          </cell>
        </row>
        <row r="338">
          <cell r="F338">
            <v>2607643.65</v>
          </cell>
          <cell r="H338">
            <v>0</v>
          </cell>
          <cell r="I338">
            <v>2607643.65</v>
          </cell>
          <cell r="J338">
            <v>0</v>
          </cell>
          <cell r="K338">
            <v>2607643.65</v>
          </cell>
          <cell r="M338">
            <v>889953</v>
          </cell>
        </row>
        <row r="339">
          <cell r="F339">
            <v>0.01</v>
          </cell>
          <cell r="H339">
            <v>0</v>
          </cell>
          <cell r="I339">
            <v>0.01</v>
          </cell>
          <cell r="J339">
            <v>0</v>
          </cell>
          <cell r="K339">
            <v>0.01</v>
          </cell>
          <cell r="M339">
            <v>0</v>
          </cell>
        </row>
        <row r="340">
          <cell r="F340">
            <v>-0.01</v>
          </cell>
          <cell r="H340">
            <v>0</v>
          </cell>
          <cell r="I340">
            <v>-0.01</v>
          </cell>
          <cell r="J340">
            <v>0</v>
          </cell>
          <cell r="K340">
            <v>-0.01</v>
          </cell>
          <cell r="M340">
            <v>0</v>
          </cell>
        </row>
        <row r="341">
          <cell r="F341">
            <v>0</v>
          </cell>
          <cell r="H341">
            <v>0</v>
          </cell>
          <cell r="I341">
            <v>0</v>
          </cell>
          <cell r="J341">
            <v>0</v>
          </cell>
          <cell r="K341">
            <v>0</v>
          </cell>
          <cell r="M341">
            <v>0</v>
          </cell>
        </row>
        <row r="342">
          <cell r="F342">
            <v>0</v>
          </cell>
          <cell r="H342">
            <v>0</v>
          </cell>
          <cell r="I342">
            <v>0</v>
          </cell>
          <cell r="J342">
            <v>0</v>
          </cell>
          <cell r="K342">
            <v>0</v>
          </cell>
          <cell r="M342">
            <v>0</v>
          </cell>
        </row>
        <row r="343">
          <cell r="F343">
            <v>378453.32</v>
          </cell>
          <cell r="H343">
            <v>0</v>
          </cell>
          <cell r="I343">
            <v>378453.32</v>
          </cell>
          <cell r="J343">
            <v>0</v>
          </cell>
          <cell r="K343">
            <v>378453.32</v>
          </cell>
          <cell r="M343">
            <v>52055</v>
          </cell>
        </row>
        <row r="344">
          <cell r="F344">
            <v>0</v>
          </cell>
          <cell r="H344">
            <v>0</v>
          </cell>
          <cell r="I344">
            <v>0</v>
          </cell>
          <cell r="J344">
            <v>0</v>
          </cell>
          <cell r="K344">
            <v>0</v>
          </cell>
          <cell r="M344">
            <v>0</v>
          </cell>
        </row>
        <row r="345">
          <cell r="F345">
            <v>0.01</v>
          </cell>
          <cell r="H345">
            <v>0</v>
          </cell>
          <cell r="I345">
            <v>0.01</v>
          </cell>
          <cell r="J345">
            <v>0</v>
          </cell>
          <cell r="K345">
            <v>0.01</v>
          </cell>
          <cell r="M345">
            <v>0</v>
          </cell>
        </row>
        <row r="346">
          <cell r="F346">
            <v>0.08</v>
          </cell>
          <cell r="H346">
            <v>0</v>
          </cell>
          <cell r="I346">
            <v>0.08</v>
          </cell>
          <cell r="J346">
            <v>0</v>
          </cell>
          <cell r="K346">
            <v>0.08</v>
          </cell>
          <cell r="M346">
            <v>0.28000000000000003</v>
          </cell>
        </row>
        <row r="347">
          <cell r="F347">
            <v>340890868.26999998</v>
          </cell>
          <cell r="H347">
            <v>0</v>
          </cell>
          <cell r="I347">
            <v>340890868.26999998</v>
          </cell>
          <cell r="J347">
            <v>0</v>
          </cell>
          <cell r="K347">
            <v>340890868.26999998</v>
          </cell>
          <cell r="M347">
            <v>117210741</v>
          </cell>
        </row>
        <row r="348">
          <cell r="F348">
            <v>0</v>
          </cell>
          <cell r="H348">
            <v>0</v>
          </cell>
          <cell r="I348">
            <v>0</v>
          </cell>
          <cell r="J348">
            <v>0</v>
          </cell>
          <cell r="K348">
            <v>0</v>
          </cell>
          <cell r="M348">
            <v>0</v>
          </cell>
        </row>
        <row r="349">
          <cell r="F349">
            <v>3531925.75</v>
          </cell>
          <cell r="H349">
            <v>0</v>
          </cell>
          <cell r="I349">
            <v>3531925.75</v>
          </cell>
          <cell r="J349">
            <v>0</v>
          </cell>
          <cell r="K349">
            <v>3531925.75</v>
          </cell>
          <cell r="M349">
            <v>9591251</v>
          </cell>
        </row>
        <row r="350">
          <cell r="F350">
            <v>102446003.68000001</v>
          </cell>
          <cell r="H350">
            <v>0</v>
          </cell>
          <cell r="I350">
            <v>102446003.68000001</v>
          </cell>
          <cell r="J350">
            <v>0</v>
          </cell>
          <cell r="K350">
            <v>102446003.68000001</v>
          </cell>
          <cell r="M350">
            <v>165905041</v>
          </cell>
        </row>
        <row r="351">
          <cell r="F351">
            <v>7557770.1699999999</v>
          </cell>
          <cell r="H351">
            <v>0</v>
          </cell>
          <cell r="I351">
            <v>7557770.1699999999</v>
          </cell>
          <cell r="J351">
            <v>0</v>
          </cell>
          <cell r="K351">
            <v>7557770.1699999999</v>
          </cell>
          <cell r="M351">
            <v>4576230</v>
          </cell>
        </row>
        <row r="352">
          <cell r="F352">
            <v>0</v>
          </cell>
          <cell r="H352">
            <v>0</v>
          </cell>
          <cell r="I352">
            <v>0</v>
          </cell>
          <cell r="J352">
            <v>0</v>
          </cell>
          <cell r="K352">
            <v>0</v>
          </cell>
          <cell r="M352">
            <v>0</v>
          </cell>
        </row>
        <row r="353">
          <cell r="F353">
            <v>117451885.06999999</v>
          </cell>
          <cell r="H353">
            <v>0</v>
          </cell>
          <cell r="I353">
            <v>117451885.06999999</v>
          </cell>
          <cell r="J353">
            <v>0</v>
          </cell>
          <cell r="K353">
            <v>117451885.06999999</v>
          </cell>
          <cell r="M353">
            <v>115439080</v>
          </cell>
        </row>
        <row r="354">
          <cell r="F354">
            <v>0</v>
          </cell>
          <cell r="H354">
            <v>0</v>
          </cell>
          <cell r="I354">
            <v>0</v>
          </cell>
          <cell r="J354">
            <v>0</v>
          </cell>
          <cell r="K354">
            <v>0</v>
          </cell>
          <cell r="M354">
            <v>0</v>
          </cell>
        </row>
        <row r="355">
          <cell r="F355">
            <v>23728794.789999999</v>
          </cell>
          <cell r="H355">
            <v>0</v>
          </cell>
          <cell r="I355">
            <v>23728794.789999999</v>
          </cell>
          <cell r="J355">
            <v>0</v>
          </cell>
          <cell r="K355">
            <v>23728794.789999999</v>
          </cell>
          <cell r="M355">
            <v>19375267</v>
          </cell>
        </row>
        <row r="356">
          <cell r="F356">
            <v>0</v>
          </cell>
          <cell r="H356">
            <v>0</v>
          </cell>
          <cell r="I356">
            <v>0</v>
          </cell>
          <cell r="J356">
            <v>0</v>
          </cell>
          <cell r="K356">
            <v>0</v>
          </cell>
          <cell r="M356">
            <v>0</v>
          </cell>
        </row>
        <row r="357">
          <cell r="F357">
            <v>0.01</v>
          </cell>
          <cell r="H357">
            <v>0</v>
          </cell>
          <cell r="I357">
            <v>0.01</v>
          </cell>
          <cell r="J357">
            <v>0</v>
          </cell>
          <cell r="K357">
            <v>0.01</v>
          </cell>
          <cell r="M357">
            <v>0</v>
          </cell>
        </row>
        <row r="358">
          <cell r="F358">
            <v>316504325.30000001</v>
          </cell>
          <cell r="H358">
            <v>0</v>
          </cell>
          <cell r="I358">
            <v>316504325.30000001</v>
          </cell>
          <cell r="J358">
            <v>0</v>
          </cell>
          <cell r="K358">
            <v>316504325.30000001</v>
          </cell>
          <cell r="M358">
            <v>355988860</v>
          </cell>
        </row>
        <row r="359">
          <cell r="F359">
            <v>94960231.859999999</v>
          </cell>
          <cell r="H359">
            <v>0</v>
          </cell>
          <cell r="I359">
            <v>94960231.859999999</v>
          </cell>
          <cell r="J359">
            <v>0</v>
          </cell>
          <cell r="K359">
            <v>94960231.859999999</v>
          </cell>
          <cell r="M359">
            <v>4589162</v>
          </cell>
        </row>
        <row r="360">
          <cell r="F360">
            <v>0</v>
          </cell>
          <cell r="H360">
            <v>0</v>
          </cell>
          <cell r="I360">
            <v>0</v>
          </cell>
          <cell r="J360">
            <v>0</v>
          </cell>
          <cell r="K360">
            <v>0</v>
          </cell>
          <cell r="M360">
            <v>0</v>
          </cell>
        </row>
        <row r="361">
          <cell r="F361">
            <v>1833379.02</v>
          </cell>
          <cell r="H361">
            <v>0</v>
          </cell>
          <cell r="I361">
            <v>1833379.02</v>
          </cell>
          <cell r="J361">
            <v>0</v>
          </cell>
          <cell r="K361">
            <v>1833379.02</v>
          </cell>
          <cell r="M361">
            <v>947966</v>
          </cell>
        </row>
        <row r="362">
          <cell r="F362">
            <v>-0.01</v>
          </cell>
          <cell r="H362">
            <v>0</v>
          </cell>
          <cell r="I362">
            <v>-0.01</v>
          </cell>
          <cell r="J362">
            <v>0</v>
          </cell>
          <cell r="K362">
            <v>-0.01</v>
          </cell>
          <cell r="M362">
            <v>0</v>
          </cell>
        </row>
        <row r="363">
          <cell r="F363">
            <v>3479755.64</v>
          </cell>
          <cell r="H363">
            <v>0</v>
          </cell>
          <cell r="I363">
            <v>3479755.64</v>
          </cell>
          <cell r="J363">
            <v>0</v>
          </cell>
          <cell r="K363">
            <v>3479755.64</v>
          </cell>
          <cell r="M363">
            <v>2020390</v>
          </cell>
        </row>
        <row r="364">
          <cell r="F364">
            <v>336960173.38999999</v>
          </cell>
          <cell r="H364">
            <v>0</v>
          </cell>
          <cell r="I364">
            <v>336960173.38999999</v>
          </cell>
          <cell r="J364">
            <v>0</v>
          </cell>
          <cell r="K364">
            <v>336960173.38999999</v>
          </cell>
          <cell r="M364">
            <v>234010213</v>
          </cell>
        </row>
        <row r="365">
          <cell r="F365">
            <v>232961340.59999999</v>
          </cell>
          <cell r="H365">
            <v>0</v>
          </cell>
          <cell r="I365">
            <v>232961340.59999999</v>
          </cell>
          <cell r="J365">
            <v>0</v>
          </cell>
          <cell r="K365">
            <v>232961340.59999999</v>
          </cell>
          <cell r="M365">
            <v>93071294</v>
          </cell>
        </row>
        <row r="366">
          <cell r="F366">
            <v>48823539.710000001</v>
          </cell>
          <cell r="H366">
            <v>0</v>
          </cell>
          <cell r="I366">
            <v>48823539.710000001</v>
          </cell>
          <cell r="J366">
            <v>0</v>
          </cell>
          <cell r="K366">
            <v>48823539.710000001</v>
          </cell>
          <cell r="M366">
            <v>21988188</v>
          </cell>
        </row>
        <row r="367">
          <cell r="F367">
            <v>245751718.63999999</v>
          </cell>
          <cell r="H367">
            <v>0</v>
          </cell>
          <cell r="I367">
            <v>245751718.63999999</v>
          </cell>
          <cell r="J367">
            <v>0</v>
          </cell>
          <cell r="K367">
            <v>245751718.63999999</v>
          </cell>
          <cell r="M367">
            <v>1849989</v>
          </cell>
        </row>
        <row r="368">
          <cell r="F368">
            <v>30190969.91</v>
          </cell>
          <cell r="H368">
            <v>0</v>
          </cell>
          <cell r="I368">
            <v>30190969.91</v>
          </cell>
          <cell r="J368">
            <v>0</v>
          </cell>
          <cell r="K368">
            <v>30190969.91</v>
          </cell>
          <cell r="M368">
            <v>27721905</v>
          </cell>
        </row>
        <row r="369">
          <cell r="F369">
            <v>-296226.55</v>
          </cell>
          <cell r="H369">
            <v>0</v>
          </cell>
          <cell r="I369">
            <v>-296226.55</v>
          </cell>
          <cell r="J369">
            <v>0</v>
          </cell>
          <cell r="K369">
            <v>-296226.55</v>
          </cell>
          <cell r="M369">
            <v>52022999</v>
          </cell>
        </row>
        <row r="370">
          <cell r="F370">
            <v>0.01</v>
          </cell>
          <cell r="H370">
            <v>0</v>
          </cell>
          <cell r="I370">
            <v>0.01</v>
          </cell>
          <cell r="J370">
            <v>0</v>
          </cell>
          <cell r="K370">
            <v>0.01</v>
          </cell>
          <cell r="M370">
            <v>0</v>
          </cell>
        </row>
        <row r="371">
          <cell r="F371">
            <v>0.01</v>
          </cell>
          <cell r="H371">
            <v>0</v>
          </cell>
          <cell r="I371">
            <v>0.01</v>
          </cell>
          <cell r="J371">
            <v>0</v>
          </cell>
          <cell r="K371">
            <v>0.01</v>
          </cell>
          <cell r="M371">
            <v>0</v>
          </cell>
        </row>
        <row r="372">
          <cell r="F372">
            <v>0</v>
          </cell>
          <cell r="H372">
            <v>0</v>
          </cell>
          <cell r="I372">
            <v>0</v>
          </cell>
          <cell r="J372">
            <v>0</v>
          </cell>
          <cell r="K372">
            <v>0</v>
          </cell>
          <cell r="M372">
            <v>0</v>
          </cell>
        </row>
        <row r="373">
          <cell r="F373">
            <v>0</v>
          </cell>
          <cell r="H373">
            <v>0</v>
          </cell>
          <cell r="I373">
            <v>0</v>
          </cell>
          <cell r="J373">
            <v>0</v>
          </cell>
          <cell r="K373">
            <v>0</v>
          </cell>
          <cell r="M373">
            <v>0</v>
          </cell>
        </row>
        <row r="374">
          <cell r="F374">
            <v>0.01</v>
          </cell>
          <cell r="H374">
            <v>0</v>
          </cell>
          <cell r="I374">
            <v>0.01</v>
          </cell>
          <cell r="J374">
            <v>0</v>
          </cell>
          <cell r="K374">
            <v>0.01</v>
          </cell>
          <cell r="M374">
            <v>0</v>
          </cell>
        </row>
        <row r="375">
          <cell r="F375">
            <v>0</v>
          </cell>
          <cell r="H375">
            <v>0</v>
          </cell>
          <cell r="I375">
            <v>0</v>
          </cell>
          <cell r="J375">
            <v>0</v>
          </cell>
          <cell r="K375">
            <v>0</v>
          </cell>
          <cell r="M375">
            <v>0</v>
          </cell>
        </row>
        <row r="376">
          <cell r="F376">
            <v>0</v>
          </cell>
          <cell r="H376">
            <v>0</v>
          </cell>
          <cell r="I376">
            <v>0</v>
          </cell>
          <cell r="J376">
            <v>0</v>
          </cell>
          <cell r="K376">
            <v>0</v>
          </cell>
          <cell r="M376">
            <v>0</v>
          </cell>
        </row>
        <row r="377">
          <cell r="F377">
            <v>0</v>
          </cell>
          <cell r="H377">
            <v>0</v>
          </cell>
          <cell r="I377">
            <v>0</v>
          </cell>
          <cell r="J377">
            <v>0</v>
          </cell>
          <cell r="K377">
            <v>0</v>
          </cell>
          <cell r="M377">
            <v>0</v>
          </cell>
        </row>
        <row r="378">
          <cell r="F378">
            <v>91534711.030000001</v>
          </cell>
          <cell r="H378">
            <v>0</v>
          </cell>
          <cell r="I378">
            <v>91534711.030000001</v>
          </cell>
          <cell r="J378">
            <v>0</v>
          </cell>
          <cell r="K378">
            <v>91534711.030000001</v>
          </cell>
          <cell r="M378">
            <v>19576569</v>
          </cell>
        </row>
        <row r="379">
          <cell r="F379">
            <v>69649667.239999995</v>
          </cell>
          <cell r="H379">
            <v>0</v>
          </cell>
          <cell r="I379">
            <v>69649667.239999995</v>
          </cell>
          <cell r="J379">
            <v>0</v>
          </cell>
          <cell r="K379">
            <v>69649667.239999995</v>
          </cell>
          <cell r="M379">
            <v>11176160</v>
          </cell>
        </row>
        <row r="380">
          <cell r="F380">
            <v>81961744.269999996</v>
          </cell>
          <cell r="H380">
            <v>0</v>
          </cell>
          <cell r="I380">
            <v>81961744.269999996</v>
          </cell>
          <cell r="J380">
            <v>0</v>
          </cell>
          <cell r="K380">
            <v>81961744.269999996</v>
          </cell>
          <cell r="M380">
            <v>58790510</v>
          </cell>
        </row>
        <row r="381">
          <cell r="F381">
            <v>22934301.510000002</v>
          </cell>
          <cell r="H381">
            <v>0</v>
          </cell>
          <cell r="I381">
            <v>22934301.510000002</v>
          </cell>
          <cell r="J381">
            <v>0</v>
          </cell>
          <cell r="K381">
            <v>22934301.510000002</v>
          </cell>
          <cell r="M381">
            <v>2634023</v>
          </cell>
        </row>
        <row r="382">
          <cell r="F382">
            <v>0</v>
          </cell>
          <cell r="H382">
            <v>0</v>
          </cell>
          <cell r="I382">
            <v>0</v>
          </cell>
          <cell r="J382">
            <v>0</v>
          </cell>
          <cell r="K382">
            <v>0</v>
          </cell>
          <cell r="M382">
            <v>0</v>
          </cell>
        </row>
        <row r="383">
          <cell r="F383">
            <v>0.01</v>
          </cell>
          <cell r="H383">
            <v>0</v>
          </cell>
          <cell r="I383">
            <v>0.01</v>
          </cell>
          <cell r="J383">
            <v>0</v>
          </cell>
          <cell r="K383">
            <v>0.01</v>
          </cell>
          <cell r="M383">
            <v>530810.62</v>
          </cell>
        </row>
        <row r="384">
          <cell r="F384">
            <v>13244838.439999999</v>
          </cell>
          <cell r="H384">
            <v>0</v>
          </cell>
          <cell r="I384">
            <v>13244838.439999999</v>
          </cell>
          <cell r="J384">
            <v>0</v>
          </cell>
          <cell r="K384">
            <v>13244838.439999999</v>
          </cell>
          <cell r="M384">
            <v>9349155</v>
          </cell>
        </row>
        <row r="385">
          <cell r="F385">
            <v>1496933.25</v>
          </cell>
          <cell r="H385">
            <v>0</v>
          </cell>
          <cell r="I385">
            <v>1496933.25</v>
          </cell>
          <cell r="J385">
            <v>0</v>
          </cell>
          <cell r="K385">
            <v>1496933.25</v>
          </cell>
          <cell r="M385">
            <v>817401</v>
          </cell>
        </row>
        <row r="386">
          <cell r="F386">
            <v>1665728.7</v>
          </cell>
          <cell r="H386">
            <v>0</v>
          </cell>
          <cell r="I386">
            <v>1665728.7</v>
          </cell>
          <cell r="J386">
            <v>0</v>
          </cell>
          <cell r="K386">
            <v>1665728.7</v>
          </cell>
          <cell r="M386">
            <v>10876978</v>
          </cell>
        </row>
        <row r="387">
          <cell r="F387">
            <v>53418136.009999998</v>
          </cell>
          <cell r="H387">
            <v>0</v>
          </cell>
          <cell r="I387">
            <v>53418136.009999998</v>
          </cell>
          <cell r="J387">
            <v>0</v>
          </cell>
          <cell r="K387">
            <v>53418136.009999998</v>
          </cell>
          <cell r="M387">
            <v>5655912</v>
          </cell>
        </row>
        <row r="388">
          <cell r="F388">
            <v>468776.54</v>
          </cell>
          <cell r="H388">
            <v>0</v>
          </cell>
          <cell r="I388">
            <v>468776.54</v>
          </cell>
          <cell r="J388">
            <v>0</v>
          </cell>
          <cell r="K388">
            <v>468776.54</v>
          </cell>
          <cell r="M388">
            <v>477711</v>
          </cell>
        </row>
        <row r="389">
          <cell r="F389">
            <v>1112622.77</v>
          </cell>
          <cell r="H389">
            <v>0</v>
          </cell>
          <cell r="I389">
            <v>1112622.77</v>
          </cell>
          <cell r="J389">
            <v>0</v>
          </cell>
          <cell r="K389">
            <v>1112622.77</v>
          </cell>
          <cell r="M389">
            <v>1126758</v>
          </cell>
        </row>
        <row r="390">
          <cell r="F390">
            <v>6740351.6799999997</v>
          </cell>
          <cell r="H390">
            <v>0</v>
          </cell>
          <cell r="I390">
            <v>6740351.6799999997</v>
          </cell>
          <cell r="J390">
            <v>0</v>
          </cell>
          <cell r="K390">
            <v>6740351.6799999997</v>
          </cell>
          <cell r="M390">
            <v>4202991</v>
          </cell>
        </row>
        <row r="391">
          <cell r="F391">
            <v>7309376.4100000001</v>
          </cell>
          <cell r="H391">
            <v>0</v>
          </cell>
          <cell r="I391">
            <v>7309376.4100000001</v>
          </cell>
          <cell r="J391">
            <v>0</v>
          </cell>
          <cell r="K391">
            <v>7309376.4100000001</v>
          </cell>
          <cell r="M391">
            <v>5001122</v>
          </cell>
        </row>
        <row r="392">
          <cell r="F392">
            <v>4301525.26</v>
          </cell>
          <cell r="H392">
            <v>0</v>
          </cell>
          <cell r="I392">
            <v>4301525.26</v>
          </cell>
          <cell r="J392">
            <v>0</v>
          </cell>
          <cell r="K392">
            <v>4301525.26</v>
          </cell>
          <cell r="M392">
            <v>1522144</v>
          </cell>
        </row>
        <row r="393">
          <cell r="F393">
            <v>30643597.800000001</v>
          </cell>
          <cell r="H393">
            <v>0</v>
          </cell>
          <cell r="I393">
            <v>30643597.800000001</v>
          </cell>
          <cell r="J393">
            <v>0</v>
          </cell>
          <cell r="K393">
            <v>30643597.800000001</v>
          </cell>
          <cell r="M393">
            <v>24913719</v>
          </cell>
        </row>
        <row r="394">
          <cell r="F394">
            <v>36571684.600000001</v>
          </cell>
          <cell r="H394">
            <v>0</v>
          </cell>
          <cell r="I394">
            <v>36571684.600000001</v>
          </cell>
          <cell r="J394">
            <v>0</v>
          </cell>
          <cell r="K394">
            <v>36571684.600000001</v>
          </cell>
          <cell r="M394">
            <v>32401200</v>
          </cell>
        </row>
        <row r="395">
          <cell r="F395">
            <v>6850417.3200000003</v>
          </cell>
          <cell r="H395">
            <v>0</v>
          </cell>
          <cell r="I395">
            <v>6850417.3200000003</v>
          </cell>
          <cell r="J395">
            <v>0</v>
          </cell>
          <cell r="K395">
            <v>6850417.3200000003</v>
          </cell>
          <cell r="M395">
            <v>994819</v>
          </cell>
        </row>
        <row r="396">
          <cell r="F396">
            <v>15986878.09</v>
          </cell>
          <cell r="H396">
            <v>-9588176.8200000003</v>
          </cell>
          <cell r="I396">
            <v>6398701.2699999996</v>
          </cell>
          <cell r="J396">
            <v>0</v>
          </cell>
          <cell r="K396">
            <v>6398701.2699999996</v>
          </cell>
          <cell r="M396">
            <v>20828319.629999999</v>
          </cell>
        </row>
        <row r="397">
          <cell r="F397">
            <v>87623.5</v>
          </cell>
          <cell r="H397">
            <v>0</v>
          </cell>
          <cell r="I397">
            <v>87623.5</v>
          </cell>
          <cell r="J397">
            <v>0</v>
          </cell>
          <cell r="K397">
            <v>87623.5</v>
          </cell>
          <cell r="M397">
            <v>80973</v>
          </cell>
        </row>
        <row r="398">
          <cell r="F398">
            <v>1770644.34</v>
          </cell>
          <cell r="H398">
            <v>0</v>
          </cell>
          <cell r="I398">
            <v>1770644.34</v>
          </cell>
          <cell r="J398">
            <v>0</v>
          </cell>
          <cell r="K398">
            <v>1770644.34</v>
          </cell>
          <cell r="M398">
            <v>26912</v>
          </cell>
        </row>
        <row r="399">
          <cell r="F399">
            <v>974084.72</v>
          </cell>
          <cell r="H399">
            <v>0</v>
          </cell>
          <cell r="I399">
            <v>974084.72</v>
          </cell>
          <cell r="J399">
            <v>0</v>
          </cell>
          <cell r="K399">
            <v>974084.72</v>
          </cell>
          <cell r="M399">
            <v>664851</v>
          </cell>
        </row>
        <row r="400">
          <cell r="F400">
            <v>44062208.850000001</v>
          </cell>
          <cell r="H400">
            <v>0</v>
          </cell>
          <cell r="I400">
            <v>44062208.850000001</v>
          </cell>
          <cell r="J400">
            <v>0</v>
          </cell>
          <cell r="K400">
            <v>44062208.850000001</v>
          </cell>
          <cell r="M400">
            <v>28759239</v>
          </cell>
        </row>
        <row r="401">
          <cell r="F401">
            <v>11362207.48</v>
          </cell>
          <cell r="H401">
            <v>0</v>
          </cell>
          <cell r="I401">
            <v>11362207.48</v>
          </cell>
          <cell r="J401">
            <v>0</v>
          </cell>
          <cell r="K401">
            <v>11362207.48</v>
          </cell>
          <cell r="M401">
            <v>6595290</v>
          </cell>
        </row>
        <row r="402">
          <cell r="F402">
            <v>2952101.28</v>
          </cell>
          <cell r="H402">
            <v>0</v>
          </cell>
          <cell r="I402">
            <v>2952101.28</v>
          </cell>
          <cell r="J402">
            <v>0</v>
          </cell>
          <cell r="K402">
            <v>2952101.28</v>
          </cell>
          <cell r="M402">
            <v>560040</v>
          </cell>
        </row>
        <row r="403">
          <cell r="F403">
            <v>32491069.5</v>
          </cell>
          <cell r="H403">
            <v>0</v>
          </cell>
          <cell r="I403">
            <v>32491069.5</v>
          </cell>
          <cell r="J403">
            <v>0</v>
          </cell>
          <cell r="K403">
            <v>32491069.5</v>
          </cell>
          <cell r="M403">
            <v>15639547</v>
          </cell>
        </row>
        <row r="404">
          <cell r="F404">
            <v>3030456.63</v>
          </cell>
          <cell r="H404">
            <v>0</v>
          </cell>
          <cell r="I404">
            <v>3030456.63</v>
          </cell>
          <cell r="J404">
            <v>0</v>
          </cell>
          <cell r="K404">
            <v>3030456.63</v>
          </cell>
          <cell r="M404">
            <v>3426771</v>
          </cell>
        </row>
        <row r="405">
          <cell r="F405">
            <v>3995877.61</v>
          </cell>
          <cell r="H405">
            <v>0</v>
          </cell>
          <cell r="I405">
            <v>3995877.61</v>
          </cell>
          <cell r="J405">
            <v>0</v>
          </cell>
          <cell r="K405">
            <v>3995877.61</v>
          </cell>
          <cell r="M405">
            <v>4190403</v>
          </cell>
        </row>
        <row r="406">
          <cell r="F406">
            <v>238507011.83000001</v>
          </cell>
          <cell r="H406">
            <v>0</v>
          </cell>
          <cell r="I406">
            <v>238507011.83000001</v>
          </cell>
          <cell r="J406">
            <v>0</v>
          </cell>
          <cell r="K406">
            <v>238507011.83000001</v>
          </cell>
          <cell r="M406">
            <v>79858686.140000001</v>
          </cell>
        </row>
        <row r="407">
          <cell r="F407">
            <v>68380344.640000001</v>
          </cell>
          <cell r="H407">
            <v>0</v>
          </cell>
          <cell r="I407">
            <v>68380344.640000001</v>
          </cell>
          <cell r="J407">
            <v>0</v>
          </cell>
          <cell r="K407">
            <v>68380344.640000001</v>
          </cell>
          <cell r="M407">
            <v>121399168.90000001</v>
          </cell>
        </row>
        <row r="408">
          <cell r="F408">
            <v>5000291.5999999996</v>
          </cell>
          <cell r="H408">
            <v>0</v>
          </cell>
          <cell r="I408">
            <v>5000291.5999999996</v>
          </cell>
          <cell r="J408">
            <v>0</v>
          </cell>
          <cell r="K408">
            <v>5000291.5999999996</v>
          </cell>
          <cell r="M408">
            <v>5953829</v>
          </cell>
        </row>
        <row r="409">
          <cell r="F409">
            <v>92916065.099999994</v>
          </cell>
          <cell r="H409">
            <v>0</v>
          </cell>
          <cell r="I409">
            <v>92916065.099999994</v>
          </cell>
          <cell r="J409">
            <v>0</v>
          </cell>
          <cell r="K409">
            <v>92916065.099999994</v>
          </cell>
          <cell r="M409">
            <v>20281426</v>
          </cell>
        </row>
        <row r="410">
          <cell r="F410">
            <v>0</v>
          </cell>
          <cell r="H410">
            <v>0</v>
          </cell>
          <cell r="I410">
            <v>0</v>
          </cell>
          <cell r="J410">
            <v>0</v>
          </cell>
          <cell r="K410">
            <v>0</v>
          </cell>
          <cell r="M410">
            <v>0</v>
          </cell>
        </row>
        <row r="411">
          <cell r="F411">
            <v>3121587787.7800007</v>
          </cell>
          <cell r="H411">
            <v>-9588176.8200000003</v>
          </cell>
          <cell r="I411">
            <v>3111999610.9600005</v>
          </cell>
          <cell r="J411">
            <v>0</v>
          </cell>
          <cell r="K411">
            <v>3111999610.9600005</v>
          </cell>
          <cell r="M411">
            <v>1804418690.5700002</v>
          </cell>
        </row>
        <row r="413">
          <cell r="F413">
            <v>191640976.63999999</v>
          </cell>
          <cell r="H413">
            <v>0</v>
          </cell>
          <cell r="I413">
            <v>191640976.63999999</v>
          </cell>
          <cell r="J413">
            <v>0</v>
          </cell>
          <cell r="K413">
            <v>191640976.63999999</v>
          </cell>
          <cell r="M413">
            <v>276014732</v>
          </cell>
        </row>
        <row r="414">
          <cell r="F414">
            <v>8990000000</v>
          </cell>
          <cell r="H414">
            <v>0</v>
          </cell>
          <cell r="I414">
            <v>8990000000</v>
          </cell>
          <cell r="J414">
            <v>0</v>
          </cell>
          <cell r="K414">
            <v>8990000000</v>
          </cell>
          <cell r="M414">
            <v>5000000000</v>
          </cell>
        </row>
        <row r="415">
          <cell r="F415">
            <v>450000000</v>
          </cell>
          <cell r="H415">
            <v>0</v>
          </cell>
          <cell r="I415">
            <v>450000000</v>
          </cell>
          <cell r="J415">
            <v>0</v>
          </cell>
          <cell r="K415">
            <v>450000000</v>
          </cell>
          <cell r="M415">
            <v>0</v>
          </cell>
        </row>
        <row r="416">
          <cell r="F416">
            <v>1521960000</v>
          </cell>
          <cell r="H416">
            <v>0</v>
          </cell>
          <cell r="I416">
            <v>1521960000</v>
          </cell>
          <cell r="J416">
            <v>0</v>
          </cell>
          <cell r="K416">
            <v>1521960000</v>
          </cell>
          <cell r="M416">
            <v>1250000000</v>
          </cell>
        </row>
        <row r="417">
          <cell r="F417">
            <v>0</v>
          </cell>
          <cell r="H417">
            <v>0</v>
          </cell>
          <cell r="I417">
            <v>0</v>
          </cell>
          <cell r="J417">
            <v>0</v>
          </cell>
          <cell r="K417">
            <v>0</v>
          </cell>
          <cell r="M417">
            <v>0</v>
          </cell>
        </row>
        <row r="418">
          <cell r="F418">
            <v>1500000000</v>
          </cell>
          <cell r="H418">
            <v>0</v>
          </cell>
          <cell r="I418">
            <v>1500000000</v>
          </cell>
          <cell r="J418">
            <v>0</v>
          </cell>
          <cell r="K418">
            <v>1500000000</v>
          </cell>
          <cell r="M418">
            <v>0</v>
          </cell>
        </row>
        <row r="419">
          <cell r="F419">
            <v>780000000</v>
          </cell>
          <cell r="H419">
            <v>0</v>
          </cell>
          <cell r="I419">
            <v>780000000</v>
          </cell>
          <cell r="J419">
            <v>0</v>
          </cell>
          <cell r="K419">
            <v>780000000</v>
          </cell>
          <cell r="M419">
            <v>0</v>
          </cell>
        </row>
        <row r="420">
          <cell r="F420">
            <v>0</v>
          </cell>
          <cell r="H420">
            <v>0</v>
          </cell>
          <cell r="I420">
            <v>0</v>
          </cell>
          <cell r="J420">
            <v>0</v>
          </cell>
          <cell r="K420">
            <v>0</v>
          </cell>
          <cell r="M420">
            <v>0</v>
          </cell>
        </row>
        <row r="421">
          <cell r="F421">
            <v>0</v>
          </cell>
          <cell r="H421">
            <v>0</v>
          </cell>
          <cell r="I421">
            <v>0</v>
          </cell>
          <cell r="J421">
            <v>0</v>
          </cell>
          <cell r="K421">
            <v>0</v>
          </cell>
          <cell r="M421">
            <v>0</v>
          </cell>
        </row>
        <row r="422">
          <cell r="F422">
            <v>0</v>
          </cell>
          <cell r="H422">
            <v>0</v>
          </cell>
          <cell r="I422">
            <v>0</v>
          </cell>
          <cell r="J422">
            <v>0</v>
          </cell>
          <cell r="K422">
            <v>0</v>
          </cell>
          <cell r="M422">
            <v>320000000</v>
          </cell>
        </row>
        <row r="423">
          <cell r="F423">
            <v>0</v>
          </cell>
          <cell r="H423">
            <v>0</v>
          </cell>
          <cell r="I423">
            <v>0</v>
          </cell>
          <cell r="J423">
            <v>0</v>
          </cell>
          <cell r="K423">
            <v>0</v>
          </cell>
          <cell r="M423">
            <v>0</v>
          </cell>
        </row>
        <row r="424">
          <cell r="F424">
            <v>2000000000</v>
          </cell>
          <cell r="H424">
            <v>0</v>
          </cell>
          <cell r="I424">
            <v>2000000000</v>
          </cell>
          <cell r="J424">
            <v>0</v>
          </cell>
          <cell r="K424">
            <v>2000000000</v>
          </cell>
          <cell r="M424">
            <v>0</v>
          </cell>
        </row>
        <row r="425">
          <cell r="F425">
            <v>0</v>
          </cell>
          <cell r="H425">
            <v>0</v>
          </cell>
          <cell r="I425">
            <v>0</v>
          </cell>
          <cell r="J425">
            <v>0</v>
          </cell>
          <cell r="K425">
            <v>0</v>
          </cell>
          <cell r="M425">
            <v>0</v>
          </cell>
        </row>
        <row r="426">
          <cell r="F426">
            <v>1790000000</v>
          </cell>
          <cell r="H426">
            <v>0</v>
          </cell>
          <cell r="I426">
            <v>1790000000</v>
          </cell>
          <cell r="J426">
            <v>0</v>
          </cell>
          <cell r="K426">
            <v>1790000000</v>
          </cell>
          <cell r="M426">
            <v>2800000000</v>
          </cell>
        </row>
        <row r="427">
          <cell r="F427">
            <v>0</v>
          </cell>
          <cell r="H427">
            <v>0</v>
          </cell>
          <cell r="I427">
            <v>0</v>
          </cell>
          <cell r="J427">
            <v>0</v>
          </cell>
          <cell r="K427">
            <v>0</v>
          </cell>
          <cell r="M427">
            <v>0</v>
          </cell>
        </row>
        <row r="428">
          <cell r="F428">
            <v>0</v>
          </cell>
          <cell r="H428">
            <v>0</v>
          </cell>
          <cell r="I428">
            <v>0</v>
          </cell>
          <cell r="J428">
            <v>0</v>
          </cell>
          <cell r="K428">
            <v>0</v>
          </cell>
          <cell r="M428">
            <v>691000000</v>
          </cell>
        </row>
        <row r="429">
          <cell r="F429">
            <v>0</v>
          </cell>
          <cell r="H429">
            <v>0</v>
          </cell>
          <cell r="I429">
            <v>0</v>
          </cell>
          <cell r="J429">
            <v>0</v>
          </cell>
          <cell r="K429">
            <v>0</v>
          </cell>
          <cell r="M429">
            <v>2031734216</v>
          </cell>
        </row>
        <row r="430">
          <cell r="F430">
            <v>2550000000</v>
          </cell>
          <cell r="H430">
            <v>0</v>
          </cell>
          <cell r="I430">
            <v>2550000000</v>
          </cell>
          <cell r="J430">
            <v>0</v>
          </cell>
          <cell r="K430">
            <v>2550000000</v>
          </cell>
          <cell r="M430">
            <v>220000000</v>
          </cell>
        </row>
        <row r="431">
          <cell r="F431">
            <v>260000000</v>
          </cell>
          <cell r="H431">
            <v>0</v>
          </cell>
          <cell r="I431">
            <v>260000000</v>
          </cell>
          <cell r="J431">
            <v>0</v>
          </cell>
          <cell r="K431">
            <v>260000000</v>
          </cell>
          <cell r="M431">
            <v>250000000</v>
          </cell>
        </row>
        <row r="432">
          <cell r="F432">
            <v>580000000</v>
          </cell>
          <cell r="H432">
            <v>0</v>
          </cell>
          <cell r="I432">
            <v>580000000</v>
          </cell>
          <cell r="J432">
            <v>0</v>
          </cell>
          <cell r="K432">
            <v>580000000</v>
          </cell>
          <cell r="M432">
            <v>0</v>
          </cell>
        </row>
        <row r="433">
          <cell r="F433">
            <v>500000000</v>
          </cell>
          <cell r="H433">
            <v>0</v>
          </cell>
          <cell r="I433">
            <v>500000000</v>
          </cell>
          <cell r="J433">
            <v>0</v>
          </cell>
          <cell r="K433">
            <v>500000000</v>
          </cell>
          <cell r="M433">
            <v>0</v>
          </cell>
        </row>
        <row r="434">
          <cell r="F434">
            <v>1080000000</v>
          </cell>
          <cell r="H434">
            <v>0</v>
          </cell>
          <cell r="I434">
            <v>1080000000</v>
          </cell>
          <cell r="J434">
            <v>0</v>
          </cell>
          <cell r="K434">
            <v>1080000000</v>
          </cell>
          <cell r="M434">
            <v>0</v>
          </cell>
        </row>
        <row r="435">
          <cell r="F435">
            <v>0</v>
          </cell>
          <cell r="H435">
            <v>0</v>
          </cell>
          <cell r="I435">
            <v>0</v>
          </cell>
          <cell r="J435">
            <v>0</v>
          </cell>
          <cell r="K435">
            <v>0</v>
          </cell>
          <cell r="M435">
            <v>0</v>
          </cell>
        </row>
        <row r="436">
          <cell r="F436">
            <v>22193600976.639999</v>
          </cell>
          <cell r="H436">
            <v>0</v>
          </cell>
          <cell r="I436">
            <v>22193600976.639999</v>
          </cell>
          <cell r="J436">
            <v>0</v>
          </cell>
          <cell r="K436">
            <v>22193600976.639999</v>
          </cell>
          <cell r="M436">
            <v>12838748948</v>
          </cell>
        </row>
        <row r="438">
          <cell r="F438">
            <v>0</v>
          </cell>
          <cell r="H438">
            <v>0</v>
          </cell>
          <cell r="I438">
            <v>0</v>
          </cell>
          <cell r="J438">
            <v>0</v>
          </cell>
          <cell r="K438">
            <v>0</v>
          </cell>
          <cell r="M438">
            <v>0</v>
          </cell>
        </row>
        <row r="439">
          <cell r="F439">
            <v>0</v>
          </cell>
          <cell r="H439">
            <v>0</v>
          </cell>
          <cell r="I439">
            <v>0</v>
          </cell>
          <cell r="J439">
            <v>0</v>
          </cell>
          <cell r="K439">
            <v>0</v>
          </cell>
          <cell r="M439">
            <v>0</v>
          </cell>
        </row>
        <row r="440">
          <cell r="F440">
            <v>0</v>
          </cell>
          <cell r="H440">
            <v>0</v>
          </cell>
          <cell r="I440">
            <v>0</v>
          </cell>
          <cell r="J440">
            <v>0</v>
          </cell>
          <cell r="K440">
            <v>0</v>
          </cell>
          <cell r="M440">
            <v>0</v>
          </cell>
        </row>
        <row r="441">
          <cell r="F441">
            <v>0</v>
          </cell>
          <cell r="H441">
            <v>0</v>
          </cell>
          <cell r="I441">
            <v>0</v>
          </cell>
          <cell r="J441">
            <v>0</v>
          </cell>
          <cell r="K441">
            <v>0</v>
          </cell>
          <cell r="M441">
            <v>0</v>
          </cell>
        </row>
        <row r="442">
          <cell r="F442">
            <v>0</v>
          </cell>
          <cell r="H442">
            <v>0</v>
          </cell>
          <cell r="I442">
            <v>0</v>
          </cell>
          <cell r="J442">
            <v>0</v>
          </cell>
          <cell r="K442">
            <v>0</v>
          </cell>
          <cell r="M442">
            <v>0</v>
          </cell>
        </row>
        <row r="443">
          <cell r="F443">
            <v>0</v>
          </cell>
          <cell r="H443">
            <v>0</v>
          </cell>
          <cell r="I443">
            <v>0</v>
          </cell>
          <cell r="J443">
            <v>0</v>
          </cell>
          <cell r="K443">
            <v>0</v>
          </cell>
          <cell r="M443">
            <v>0</v>
          </cell>
        </row>
        <row r="444">
          <cell r="F444">
            <v>0</v>
          </cell>
          <cell r="H444">
            <v>0</v>
          </cell>
          <cell r="I444">
            <v>0</v>
          </cell>
          <cell r="J444">
            <v>0</v>
          </cell>
          <cell r="K444">
            <v>0</v>
          </cell>
          <cell r="M444">
            <v>0</v>
          </cell>
        </row>
        <row r="445">
          <cell r="F445">
            <v>0</v>
          </cell>
          <cell r="H445">
            <v>0</v>
          </cell>
          <cell r="I445">
            <v>0</v>
          </cell>
          <cell r="J445">
            <v>0</v>
          </cell>
          <cell r="K445">
            <v>0</v>
          </cell>
          <cell r="M445">
            <v>0</v>
          </cell>
        </row>
        <row r="446">
          <cell r="F446">
            <v>0</v>
          </cell>
          <cell r="H446">
            <v>0</v>
          </cell>
          <cell r="I446">
            <v>0</v>
          </cell>
          <cell r="J446">
            <v>0</v>
          </cell>
          <cell r="K446">
            <v>0</v>
          </cell>
          <cell r="M446">
            <v>0</v>
          </cell>
        </row>
        <row r="447">
          <cell r="F447">
            <v>0</v>
          </cell>
          <cell r="H447">
            <v>0</v>
          </cell>
          <cell r="I447">
            <v>0</v>
          </cell>
          <cell r="J447">
            <v>0</v>
          </cell>
          <cell r="K447">
            <v>0</v>
          </cell>
          <cell r="M447">
            <v>0</v>
          </cell>
        </row>
        <row r="448">
          <cell r="F448">
            <v>0</v>
          </cell>
          <cell r="H448">
            <v>0</v>
          </cell>
          <cell r="I448">
            <v>0</v>
          </cell>
          <cell r="J448">
            <v>0</v>
          </cell>
          <cell r="K448">
            <v>0</v>
          </cell>
          <cell r="M448">
            <v>0</v>
          </cell>
        </row>
        <row r="449">
          <cell r="F449">
            <v>0</v>
          </cell>
          <cell r="H449">
            <v>0</v>
          </cell>
          <cell r="I449">
            <v>0</v>
          </cell>
          <cell r="J449">
            <v>0</v>
          </cell>
          <cell r="K449">
            <v>0</v>
          </cell>
          <cell r="M449">
            <v>0</v>
          </cell>
        </row>
        <row r="450">
          <cell r="F450">
            <v>0</v>
          </cell>
          <cell r="H450">
            <v>0</v>
          </cell>
          <cell r="I450">
            <v>0</v>
          </cell>
          <cell r="J450">
            <v>0</v>
          </cell>
          <cell r="K450">
            <v>0</v>
          </cell>
          <cell r="M450">
            <v>6137594</v>
          </cell>
        </row>
        <row r="451">
          <cell r="F451">
            <v>0</v>
          </cell>
          <cell r="H451">
            <v>0</v>
          </cell>
          <cell r="I451">
            <v>0</v>
          </cell>
          <cell r="J451">
            <v>0</v>
          </cell>
          <cell r="K451">
            <v>0</v>
          </cell>
          <cell r="M451">
            <v>4774696</v>
          </cell>
        </row>
        <row r="452">
          <cell r="F452">
            <v>6573880</v>
          </cell>
          <cell r="H452">
            <v>0</v>
          </cell>
          <cell r="I452">
            <v>6573880</v>
          </cell>
          <cell r="J452">
            <v>0</v>
          </cell>
          <cell r="K452">
            <v>6573880</v>
          </cell>
          <cell r="M452">
            <v>6599830</v>
          </cell>
        </row>
        <row r="453">
          <cell r="F453">
            <v>4020122</v>
          </cell>
          <cell r="H453">
            <v>0</v>
          </cell>
          <cell r="I453">
            <v>4020122</v>
          </cell>
          <cell r="J453">
            <v>0</v>
          </cell>
          <cell r="K453">
            <v>4020122</v>
          </cell>
          <cell r="M453">
            <v>4036022</v>
          </cell>
        </row>
        <row r="454">
          <cell r="F454">
            <v>9374724</v>
          </cell>
          <cell r="H454">
            <v>0</v>
          </cell>
          <cell r="I454">
            <v>9374724</v>
          </cell>
          <cell r="J454">
            <v>0</v>
          </cell>
          <cell r="K454">
            <v>9374724</v>
          </cell>
          <cell r="M454">
            <v>9427799</v>
          </cell>
        </row>
        <row r="455">
          <cell r="F455">
            <v>4133469</v>
          </cell>
          <cell r="H455">
            <v>0</v>
          </cell>
          <cell r="I455">
            <v>4133469</v>
          </cell>
          <cell r="J455">
            <v>0</v>
          </cell>
          <cell r="K455">
            <v>4133469</v>
          </cell>
          <cell r="M455">
            <v>4150739</v>
          </cell>
        </row>
        <row r="456">
          <cell r="F456">
            <v>9150252.5</v>
          </cell>
          <cell r="H456">
            <v>0</v>
          </cell>
          <cell r="I456">
            <v>9150252.5</v>
          </cell>
          <cell r="J456">
            <v>0</v>
          </cell>
          <cell r="K456">
            <v>9150252.5</v>
          </cell>
          <cell r="M456">
            <v>9199428</v>
          </cell>
        </row>
        <row r="457">
          <cell r="F457">
            <v>3963330.1</v>
          </cell>
          <cell r="H457">
            <v>0</v>
          </cell>
          <cell r="I457">
            <v>3963330.1</v>
          </cell>
          <cell r="J457">
            <v>0</v>
          </cell>
          <cell r="K457">
            <v>3963330.1</v>
          </cell>
          <cell r="M457">
            <v>3982795</v>
          </cell>
        </row>
        <row r="458">
          <cell r="F458">
            <v>9099537.5</v>
          </cell>
          <cell r="H458">
            <v>0</v>
          </cell>
          <cell r="I458">
            <v>9099537.5</v>
          </cell>
          <cell r="J458">
            <v>0</v>
          </cell>
          <cell r="K458">
            <v>9099537.5</v>
          </cell>
          <cell r="M458">
            <v>9171950</v>
          </cell>
        </row>
        <row r="459">
          <cell r="F459">
            <v>4375685.62</v>
          </cell>
          <cell r="H459">
            <v>0</v>
          </cell>
          <cell r="I459">
            <v>4375685.62</v>
          </cell>
          <cell r="J459">
            <v>0</v>
          </cell>
          <cell r="K459">
            <v>4375685.62</v>
          </cell>
          <cell r="M459">
            <v>4397466</v>
          </cell>
        </row>
        <row r="460">
          <cell r="F460">
            <v>50691000.719999999</v>
          </cell>
          <cell r="H460">
            <v>0</v>
          </cell>
          <cell r="I460">
            <v>50691000.719999999</v>
          </cell>
          <cell r="J460">
            <v>0</v>
          </cell>
          <cell r="K460">
            <v>50691000.719999999</v>
          </cell>
          <cell r="M460">
            <v>61878319</v>
          </cell>
        </row>
        <row r="462">
          <cell r="F462">
            <v>0</v>
          </cell>
          <cell r="H462">
            <v>0</v>
          </cell>
          <cell r="I462">
            <v>0</v>
          </cell>
          <cell r="J462">
            <v>0</v>
          </cell>
          <cell r="K462">
            <v>0</v>
          </cell>
          <cell r="M462">
            <v>0</v>
          </cell>
        </row>
        <row r="463">
          <cell r="F463">
            <v>0</v>
          </cell>
          <cell r="H463">
            <v>0</v>
          </cell>
          <cell r="I463">
            <v>0</v>
          </cell>
          <cell r="J463">
            <v>0</v>
          </cell>
          <cell r="K463">
            <v>0</v>
          </cell>
          <cell r="M463">
            <v>0</v>
          </cell>
        </row>
        <row r="465">
          <cell r="F465">
            <v>116404195</v>
          </cell>
          <cell r="H465">
            <v>29335885.66</v>
          </cell>
          <cell r="I465">
            <v>145740080.66</v>
          </cell>
          <cell r="J465">
            <v>0</v>
          </cell>
          <cell r="K465">
            <v>145740080.66</v>
          </cell>
          <cell r="M465">
            <v>591704666.60000002</v>
          </cell>
        </row>
        <row r="466">
          <cell r="F466">
            <v>116404195</v>
          </cell>
          <cell r="H466">
            <v>29335885.66</v>
          </cell>
          <cell r="I466">
            <v>145740080.66</v>
          </cell>
          <cell r="J466">
            <v>0</v>
          </cell>
          <cell r="K466">
            <v>145740080.66</v>
          </cell>
          <cell r="M466">
            <v>591704666.60000002</v>
          </cell>
        </row>
        <row r="468">
          <cell r="F468">
            <v>0</v>
          </cell>
          <cell r="H468">
            <v>0</v>
          </cell>
          <cell r="I468">
            <v>0</v>
          </cell>
          <cell r="J468">
            <v>0</v>
          </cell>
          <cell r="K468">
            <v>0</v>
          </cell>
          <cell r="M468">
            <v>0</v>
          </cell>
        </row>
        <row r="469">
          <cell r="F469">
            <v>0</v>
          </cell>
          <cell r="H469">
            <v>0</v>
          </cell>
          <cell r="I469">
            <v>0</v>
          </cell>
          <cell r="J469">
            <v>0</v>
          </cell>
          <cell r="K469">
            <v>0</v>
          </cell>
          <cell r="M469">
            <v>0</v>
          </cell>
        </row>
        <row r="470">
          <cell r="F470">
            <v>0</v>
          </cell>
          <cell r="H470">
            <v>0</v>
          </cell>
          <cell r="I470">
            <v>0</v>
          </cell>
          <cell r="J470">
            <v>0</v>
          </cell>
          <cell r="K470">
            <v>0</v>
          </cell>
          <cell r="M470">
            <v>0</v>
          </cell>
        </row>
        <row r="471">
          <cell r="F471">
            <v>0</v>
          </cell>
          <cell r="H471">
            <v>0</v>
          </cell>
          <cell r="I471">
            <v>0</v>
          </cell>
          <cell r="J471">
            <v>0</v>
          </cell>
          <cell r="K471">
            <v>0</v>
          </cell>
          <cell r="M471">
            <v>0</v>
          </cell>
        </row>
        <row r="472">
          <cell r="F472">
            <v>0</v>
          </cell>
          <cell r="H472">
            <v>0</v>
          </cell>
          <cell r="I472">
            <v>0</v>
          </cell>
          <cell r="J472">
            <v>0</v>
          </cell>
          <cell r="K472">
            <v>0</v>
          </cell>
          <cell r="M472">
            <v>0</v>
          </cell>
        </row>
        <row r="473">
          <cell r="F473">
            <v>0</v>
          </cell>
          <cell r="H473">
            <v>0</v>
          </cell>
          <cell r="I473">
            <v>0</v>
          </cell>
          <cell r="J473">
            <v>0</v>
          </cell>
          <cell r="K473">
            <v>0</v>
          </cell>
          <cell r="M473">
            <v>0</v>
          </cell>
        </row>
        <row r="474">
          <cell r="F474">
            <v>0</v>
          </cell>
          <cell r="H474">
            <v>0</v>
          </cell>
          <cell r="I474">
            <v>0</v>
          </cell>
          <cell r="J474">
            <v>0</v>
          </cell>
          <cell r="K474">
            <v>0</v>
          </cell>
          <cell r="M474">
            <v>0</v>
          </cell>
        </row>
        <row r="475">
          <cell r="F475">
            <v>0</v>
          </cell>
          <cell r="H475">
            <v>0</v>
          </cell>
          <cell r="I475">
            <v>0</v>
          </cell>
          <cell r="J475">
            <v>0</v>
          </cell>
          <cell r="K475">
            <v>0</v>
          </cell>
          <cell r="M475">
            <v>848013244</v>
          </cell>
        </row>
        <row r="476">
          <cell r="F476">
            <v>0</v>
          </cell>
          <cell r="H476">
            <v>0</v>
          </cell>
          <cell r="I476">
            <v>0</v>
          </cell>
          <cell r="J476">
            <v>0</v>
          </cell>
          <cell r="K476">
            <v>0</v>
          </cell>
          <cell r="M476">
            <v>0</v>
          </cell>
        </row>
        <row r="477">
          <cell r="F477">
            <v>0</v>
          </cell>
          <cell r="H477">
            <v>0</v>
          </cell>
          <cell r="I477">
            <v>0</v>
          </cell>
          <cell r="J477">
            <v>0</v>
          </cell>
          <cell r="K477">
            <v>0</v>
          </cell>
          <cell r="M477">
            <v>0</v>
          </cell>
        </row>
        <row r="478">
          <cell r="F478">
            <v>0</v>
          </cell>
          <cell r="H478">
            <v>0</v>
          </cell>
          <cell r="I478">
            <v>0</v>
          </cell>
          <cell r="J478">
            <v>0</v>
          </cell>
          <cell r="K478">
            <v>0</v>
          </cell>
          <cell r="M478">
            <v>0</v>
          </cell>
        </row>
        <row r="479">
          <cell r="F479">
            <v>0</v>
          </cell>
          <cell r="H479">
            <v>0</v>
          </cell>
          <cell r="I479">
            <v>0</v>
          </cell>
          <cell r="J479">
            <v>0</v>
          </cell>
          <cell r="K479">
            <v>0</v>
          </cell>
          <cell r="M479">
            <v>0</v>
          </cell>
        </row>
        <row r="480">
          <cell r="F480">
            <v>0</v>
          </cell>
          <cell r="H480">
            <v>0</v>
          </cell>
          <cell r="I480">
            <v>0</v>
          </cell>
          <cell r="J480">
            <v>0</v>
          </cell>
          <cell r="K480">
            <v>0</v>
          </cell>
          <cell r="M480">
            <v>0</v>
          </cell>
        </row>
        <row r="481">
          <cell r="F481">
            <v>0</v>
          </cell>
          <cell r="H481">
            <v>0</v>
          </cell>
          <cell r="I481">
            <v>0</v>
          </cell>
          <cell r="J481">
            <v>0</v>
          </cell>
          <cell r="K481">
            <v>0</v>
          </cell>
          <cell r="M481">
            <v>250000000</v>
          </cell>
        </row>
        <row r="482">
          <cell r="F482">
            <v>0</v>
          </cell>
          <cell r="H482">
            <v>0</v>
          </cell>
          <cell r="I482">
            <v>0</v>
          </cell>
          <cell r="J482">
            <v>0</v>
          </cell>
          <cell r="K482">
            <v>0</v>
          </cell>
          <cell r="M482">
            <v>500000000</v>
          </cell>
        </row>
        <row r="483">
          <cell r="F483">
            <v>0</v>
          </cell>
          <cell r="H483">
            <v>0</v>
          </cell>
          <cell r="I483">
            <v>0</v>
          </cell>
          <cell r="J483">
            <v>0</v>
          </cell>
          <cell r="K483">
            <v>0</v>
          </cell>
          <cell r="M483">
            <v>500000000</v>
          </cell>
        </row>
        <row r="484">
          <cell r="F484">
            <v>0</v>
          </cell>
          <cell r="H484">
            <v>0</v>
          </cell>
          <cell r="I484">
            <v>0</v>
          </cell>
          <cell r="J484">
            <v>0</v>
          </cell>
          <cell r="K484">
            <v>0</v>
          </cell>
          <cell r="M484">
            <v>250000000</v>
          </cell>
        </row>
        <row r="485">
          <cell r="F485">
            <v>0</v>
          </cell>
          <cell r="H485">
            <v>0</v>
          </cell>
          <cell r="I485">
            <v>0</v>
          </cell>
          <cell r="J485">
            <v>0</v>
          </cell>
          <cell r="K485">
            <v>0</v>
          </cell>
          <cell r="M485">
            <v>500000000</v>
          </cell>
        </row>
        <row r="486">
          <cell r="F486">
            <v>0</v>
          </cell>
          <cell r="H486">
            <v>0</v>
          </cell>
          <cell r="I486">
            <v>0</v>
          </cell>
          <cell r="J486">
            <v>0</v>
          </cell>
          <cell r="K486">
            <v>0</v>
          </cell>
          <cell r="M486">
            <v>500000000</v>
          </cell>
        </row>
        <row r="487">
          <cell r="F487">
            <v>0</v>
          </cell>
          <cell r="H487">
            <v>0</v>
          </cell>
          <cell r="I487">
            <v>0</v>
          </cell>
          <cell r="J487">
            <v>0</v>
          </cell>
          <cell r="K487">
            <v>0</v>
          </cell>
          <cell r="M487">
            <v>250000000</v>
          </cell>
        </row>
        <row r="488">
          <cell r="F488">
            <v>0</v>
          </cell>
          <cell r="H488">
            <v>0</v>
          </cell>
          <cell r="I488">
            <v>0</v>
          </cell>
          <cell r="J488">
            <v>0</v>
          </cell>
          <cell r="K488">
            <v>0</v>
          </cell>
          <cell r="M488">
            <v>250000000</v>
          </cell>
        </row>
        <row r="489">
          <cell r="F489">
            <v>0</v>
          </cell>
          <cell r="H489">
            <v>0</v>
          </cell>
          <cell r="I489">
            <v>0</v>
          </cell>
          <cell r="J489">
            <v>0</v>
          </cell>
          <cell r="K489">
            <v>0</v>
          </cell>
          <cell r="M489">
            <v>250000000</v>
          </cell>
        </row>
        <row r="490">
          <cell r="F490">
            <v>0</v>
          </cell>
          <cell r="H490">
            <v>0</v>
          </cell>
          <cell r="I490">
            <v>0</v>
          </cell>
          <cell r="J490">
            <v>0</v>
          </cell>
          <cell r="K490">
            <v>0</v>
          </cell>
          <cell r="M490">
            <v>250000000</v>
          </cell>
        </row>
        <row r="491">
          <cell r="F491">
            <v>0</v>
          </cell>
          <cell r="H491">
            <v>0</v>
          </cell>
          <cell r="I491">
            <v>0</v>
          </cell>
          <cell r="J491">
            <v>0</v>
          </cell>
          <cell r="K491">
            <v>0</v>
          </cell>
          <cell r="M491">
            <v>0</v>
          </cell>
        </row>
        <row r="492">
          <cell r="F492">
            <v>0</v>
          </cell>
          <cell r="H492">
            <v>0</v>
          </cell>
          <cell r="I492">
            <v>0</v>
          </cell>
          <cell r="J492">
            <v>0</v>
          </cell>
          <cell r="K492">
            <v>0</v>
          </cell>
          <cell r="M492">
            <v>0</v>
          </cell>
        </row>
        <row r="493">
          <cell r="F493">
            <v>0</v>
          </cell>
          <cell r="H493">
            <v>0</v>
          </cell>
          <cell r="I493">
            <v>0</v>
          </cell>
          <cell r="J493">
            <v>0</v>
          </cell>
          <cell r="K493">
            <v>0</v>
          </cell>
          <cell r="M493">
            <v>0</v>
          </cell>
        </row>
        <row r="494">
          <cell r="F494">
            <v>0</v>
          </cell>
          <cell r="H494">
            <v>0</v>
          </cell>
          <cell r="I494">
            <v>0</v>
          </cell>
          <cell r="J494">
            <v>0</v>
          </cell>
          <cell r="K494">
            <v>0</v>
          </cell>
          <cell r="M494">
            <v>0</v>
          </cell>
        </row>
        <row r="495">
          <cell r="F495">
            <v>100165956</v>
          </cell>
          <cell r="H495">
            <v>0</v>
          </cell>
          <cell r="I495">
            <v>100165956</v>
          </cell>
          <cell r="J495">
            <v>0</v>
          </cell>
          <cell r="K495">
            <v>100165956</v>
          </cell>
          <cell r="M495">
            <v>0</v>
          </cell>
        </row>
        <row r="496">
          <cell r="F496">
            <v>0</v>
          </cell>
          <cell r="H496">
            <v>0</v>
          </cell>
          <cell r="I496">
            <v>0</v>
          </cell>
          <cell r="J496">
            <v>0</v>
          </cell>
          <cell r="K496">
            <v>0</v>
          </cell>
          <cell r="M496">
            <v>0</v>
          </cell>
        </row>
        <row r="497">
          <cell r="F497">
            <v>0</v>
          </cell>
          <cell r="H497">
            <v>0</v>
          </cell>
          <cell r="I497">
            <v>0</v>
          </cell>
          <cell r="J497">
            <v>0</v>
          </cell>
          <cell r="K497">
            <v>0</v>
          </cell>
          <cell r="M497">
            <v>0</v>
          </cell>
        </row>
        <row r="498">
          <cell r="F498">
            <v>0</v>
          </cell>
          <cell r="H498">
            <v>0</v>
          </cell>
          <cell r="I498">
            <v>0</v>
          </cell>
          <cell r="J498">
            <v>0</v>
          </cell>
          <cell r="K498">
            <v>0</v>
          </cell>
          <cell r="M498">
            <v>0</v>
          </cell>
        </row>
        <row r="499">
          <cell r="F499">
            <v>0</v>
          </cell>
          <cell r="H499">
            <v>0</v>
          </cell>
          <cell r="I499">
            <v>0</v>
          </cell>
          <cell r="J499">
            <v>0</v>
          </cell>
          <cell r="K499">
            <v>0</v>
          </cell>
          <cell r="M499">
            <v>0</v>
          </cell>
        </row>
        <row r="500">
          <cell r="F500">
            <v>0</v>
          </cell>
          <cell r="H500">
            <v>0</v>
          </cell>
          <cell r="I500">
            <v>0</v>
          </cell>
          <cell r="J500">
            <v>0</v>
          </cell>
          <cell r="K500">
            <v>0</v>
          </cell>
          <cell r="M500">
            <v>0</v>
          </cell>
        </row>
        <row r="501">
          <cell r="F501">
            <v>206880367</v>
          </cell>
          <cell r="H501">
            <v>0</v>
          </cell>
          <cell r="I501">
            <v>206880367</v>
          </cell>
          <cell r="J501">
            <v>0</v>
          </cell>
          <cell r="K501">
            <v>206880367</v>
          </cell>
          <cell r="M501">
            <v>0</v>
          </cell>
        </row>
        <row r="502">
          <cell r="F502">
            <v>0</v>
          </cell>
          <cell r="H502">
            <v>0</v>
          </cell>
          <cell r="I502">
            <v>0</v>
          </cell>
          <cell r="J502">
            <v>0</v>
          </cell>
          <cell r="K502">
            <v>0</v>
          </cell>
          <cell r="M502">
            <v>0</v>
          </cell>
        </row>
        <row r="503">
          <cell r="F503">
            <v>0</v>
          </cell>
          <cell r="H503">
            <v>0</v>
          </cell>
          <cell r="I503">
            <v>0</v>
          </cell>
          <cell r="J503">
            <v>0</v>
          </cell>
          <cell r="K503">
            <v>0</v>
          </cell>
          <cell r="M503">
            <v>0</v>
          </cell>
        </row>
        <row r="504">
          <cell r="F504">
            <v>0</v>
          </cell>
          <cell r="H504">
            <v>0</v>
          </cell>
          <cell r="I504">
            <v>0</v>
          </cell>
          <cell r="J504">
            <v>0</v>
          </cell>
          <cell r="K504">
            <v>0</v>
          </cell>
          <cell r="M504">
            <v>0</v>
          </cell>
        </row>
        <row r="505">
          <cell r="F505">
            <v>0</v>
          </cell>
          <cell r="H505">
            <v>0</v>
          </cell>
          <cell r="I505">
            <v>0</v>
          </cell>
          <cell r="J505">
            <v>0</v>
          </cell>
          <cell r="K505">
            <v>0</v>
          </cell>
          <cell r="M505">
            <v>0</v>
          </cell>
        </row>
        <row r="506">
          <cell r="F506">
            <v>204999900</v>
          </cell>
          <cell r="H506">
            <v>0</v>
          </cell>
          <cell r="I506">
            <v>204999900</v>
          </cell>
          <cell r="J506">
            <v>0</v>
          </cell>
          <cell r="K506">
            <v>204999900</v>
          </cell>
          <cell r="M506">
            <v>0</v>
          </cell>
        </row>
        <row r="507">
          <cell r="F507">
            <v>110000000</v>
          </cell>
          <cell r="H507">
            <v>0</v>
          </cell>
          <cell r="I507">
            <v>110000000</v>
          </cell>
          <cell r="J507">
            <v>0</v>
          </cell>
          <cell r="K507">
            <v>110000000</v>
          </cell>
          <cell r="M507">
            <v>0</v>
          </cell>
        </row>
        <row r="508">
          <cell r="F508">
            <v>622046223</v>
          </cell>
          <cell r="H508">
            <v>0</v>
          </cell>
          <cell r="I508">
            <v>622046223</v>
          </cell>
          <cell r="J508">
            <v>0</v>
          </cell>
          <cell r="K508">
            <v>622046223</v>
          </cell>
          <cell r="M508">
            <v>4348013244</v>
          </cell>
        </row>
        <row r="510">
          <cell r="F510">
            <v>-25802953.699999999</v>
          </cell>
          <cell r="H510">
            <v>-68364128.959999993</v>
          </cell>
          <cell r="I510">
            <v>-94167082.659999996</v>
          </cell>
          <cell r="J510">
            <v>0</v>
          </cell>
          <cell r="K510">
            <v>-94167082.659999996</v>
          </cell>
          <cell r="M510">
            <v>-142646319</v>
          </cell>
        </row>
        <row r="511">
          <cell r="F511">
            <v>-25802953.699999999</v>
          </cell>
          <cell r="H511">
            <v>-68364128.959999993</v>
          </cell>
          <cell r="I511">
            <v>-94167082.659999996</v>
          </cell>
          <cell r="J511">
            <v>0</v>
          </cell>
          <cell r="K511">
            <v>-94167082.659999996</v>
          </cell>
          <cell r="M511">
            <v>-142646319</v>
          </cell>
        </row>
        <row r="513">
          <cell r="F513">
            <v>0</v>
          </cell>
          <cell r="H513">
            <v>0</v>
          </cell>
          <cell r="I513">
            <v>0</v>
          </cell>
          <cell r="J513">
            <v>0</v>
          </cell>
          <cell r="K513">
            <v>0</v>
          </cell>
          <cell r="M513">
            <v>0</v>
          </cell>
        </row>
        <row r="514">
          <cell r="F514">
            <v>0</v>
          </cell>
          <cell r="H514">
            <v>0</v>
          </cell>
          <cell r="I514">
            <v>0</v>
          </cell>
          <cell r="J514">
            <v>0</v>
          </cell>
          <cell r="K514">
            <v>0</v>
          </cell>
          <cell r="M514">
            <v>0</v>
          </cell>
        </row>
        <row r="515">
          <cell r="F515">
            <v>0</v>
          </cell>
          <cell r="H515">
            <v>0</v>
          </cell>
          <cell r="I515">
            <v>0</v>
          </cell>
          <cell r="J515">
            <v>0</v>
          </cell>
          <cell r="K515">
            <v>0</v>
          </cell>
          <cell r="M515">
            <v>0</v>
          </cell>
        </row>
        <row r="516">
          <cell r="F516">
            <v>0</v>
          </cell>
          <cell r="H516">
            <v>0</v>
          </cell>
          <cell r="I516">
            <v>0</v>
          </cell>
          <cell r="J516">
            <v>0</v>
          </cell>
          <cell r="K516">
            <v>0</v>
          </cell>
          <cell r="M516">
            <v>0</v>
          </cell>
        </row>
        <row r="517">
          <cell r="F517">
            <v>0</v>
          </cell>
          <cell r="H517">
            <v>0</v>
          </cell>
          <cell r="I517">
            <v>0</v>
          </cell>
          <cell r="J517">
            <v>0</v>
          </cell>
          <cell r="K517">
            <v>0</v>
          </cell>
          <cell r="M517">
            <v>0</v>
          </cell>
        </row>
        <row r="518">
          <cell r="F518">
            <v>0</v>
          </cell>
          <cell r="H518">
            <v>0</v>
          </cell>
          <cell r="I518">
            <v>0</v>
          </cell>
          <cell r="J518">
            <v>0</v>
          </cell>
          <cell r="K518">
            <v>0</v>
          </cell>
          <cell r="M518">
            <v>0</v>
          </cell>
        </row>
        <row r="519">
          <cell r="F519">
            <v>0</v>
          </cell>
          <cell r="H519">
            <v>0</v>
          </cell>
          <cell r="I519">
            <v>0</v>
          </cell>
          <cell r="J519">
            <v>0</v>
          </cell>
          <cell r="K519">
            <v>0</v>
          </cell>
          <cell r="M519">
            <v>0</v>
          </cell>
        </row>
        <row r="520">
          <cell r="F520">
            <v>0</v>
          </cell>
          <cell r="H520">
            <v>0</v>
          </cell>
          <cell r="I520">
            <v>0</v>
          </cell>
          <cell r="J520">
            <v>0</v>
          </cell>
          <cell r="K520">
            <v>0</v>
          </cell>
          <cell r="M520">
            <v>0</v>
          </cell>
        </row>
        <row r="521">
          <cell r="F521">
            <v>0</v>
          </cell>
          <cell r="H521">
            <v>0</v>
          </cell>
          <cell r="I521">
            <v>0</v>
          </cell>
          <cell r="J521">
            <v>0</v>
          </cell>
          <cell r="K521">
            <v>0</v>
          </cell>
          <cell r="M521">
            <v>0</v>
          </cell>
        </row>
        <row r="522">
          <cell r="F522">
            <v>0</v>
          </cell>
          <cell r="H522">
            <v>0</v>
          </cell>
          <cell r="I522">
            <v>0</v>
          </cell>
          <cell r="J522">
            <v>0</v>
          </cell>
          <cell r="K522">
            <v>0</v>
          </cell>
          <cell r="M522">
            <v>0</v>
          </cell>
        </row>
        <row r="523">
          <cell r="F523">
            <v>0</v>
          </cell>
          <cell r="H523">
            <v>0</v>
          </cell>
          <cell r="I523">
            <v>0</v>
          </cell>
          <cell r="J523">
            <v>0</v>
          </cell>
          <cell r="K523">
            <v>0</v>
          </cell>
          <cell r="M523">
            <v>0</v>
          </cell>
        </row>
        <row r="524">
          <cell r="F524">
            <v>0</v>
          </cell>
          <cell r="H524">
            <v>0</v>
          </cell>
          <cell r="I524">
            <v>0</v>
          </cell>
          <cell r="J524">
            <v>0</v>
          </cell>
          <cell r="K524">
            <v>0</v>
          </cell>
          <cell r="M524">
            <v>0</v>
          </cell>
        </row>
        <row r="525">
          <cell r="F525">
            <v>0</v>
          </cell>
          <cell r="H525">
            <v>0</v>
          </cell>
          <cell r="I525">
            <v>0</v>
          </cell>
          <cell r="J525">
            <v>0</v>
          </cell>
          <cell r="K525">
            <v>0</v>
          </cell>
          <cell r="M525">
            <v>0</v>
          </cell>
        </row>
        <row r="526">
          <cell r="F526">
            <v>0</v>
          </cell>
          <cell r="H526">
            <v>0</v>
          </cell>
          <cell r="I526">
            <v>0</v>
          </cell>
          <cell r="J526">
            <v>0</v>
          </cell>
          <cell r="K526">
            <v>0</v>
          </cell>
          <cell r="M526">
            <v>0</v>
          </cell>
        </row>
        <row r="527">
          <cell r="F527">
            <v>0</v>
          </cell>
          <cell r="H527">
            <v>0</v>
          </cell>
          <cell r="I527">
            <v>0</v>
          </cell>
          <cell r="J527">
            <v>0</v>
          </cell>
          <cell r="K527">
            <v>0</v>
          </cell>
          <cell r="M527">
            <v>0</v>
          </cell>
        </row>
        <row r="528">
          <cell r="F528">
            <v>0</v>
          </cell>
          <cell r="H528">
            <v>0</v>
          </cell>
          <cell r="I528">
            <v>0</v>
          </cell>
          <cell r="J528">
            <v>0</v>
          </cell>
          <cell r="K528">
            <v>0</v>
          </cell>
          <cell r="M528">
            <v>-6137594</v>
          </cell>
        </row>
        <row r="529">
          <cell r="F529">
            <v>0</v>
          </cell>
          <cell r="H529">
            <v>0</v>
          </cell>
          <cell r="I529">
            <v>0</v>
          </cell>
          <cell r="J529">
            <v>0</v>
          </cell>
          <cell r="K529">
            <v>0</v>
          </cell>
          <cell r="M529">
            <v>-4774696</v>
          </cell>
        </row>
        <row r="530">
          <cell r="F530">
            <v>-6573880</v>
          </cell>
          <cell r="H530">
            <v>0</v>
          </cell>
          <cell r="I530">
            <v>-6573880</v>
          </cell>
          <cell r="J530">
            <v>0</v>
          </cell>
          <cell r="K530">
            <v>-6573880</v>
          </cell>
          <cell r="M530">
            <v>-6599830</v>
          </cell>
        </row>
        <row r="531">
          <cell r="F531">
            <v>-4020122</v>
          </cell>
          <cell r="H531">
            <v>0</v>
          </cell>
          <cell r="I531">
            <v>-4020122</v>
          </cell>
          <cell r="J531">
            <v>0</v>
          </cell>
          <cell r="K531">
            <v>-4020122</v>
          </cell>
          <cell r="M531">
            <v>-4036022</v>
          </cell>
        </row>
        <row r="532">
          <cell r="F532">
            <v>-9374724</v>
          </cell>
          <cell r="H532">
            <v>0</v>
          </cell>
          <cell r="I532">
            <v>-9374724</v>
          </cell>
          <cell r="J532">
            <v>0</v>
          </cell>
          <cell r="K532">
            <v>-9374724</v>
          </cell>
          <cell r="M532">
            <v>-9427799</v>
          </cell>
        </row>
        <row r="533">
          <cell r="F533">
            <v>-4133469</v>
          </cell>
          <cell r="H533">
            <v>0</v>
          </cell>
          <cell r="I533">
            <v>-4133469</v>
          </cell>
          <cell r="J533">
            <v>0</v>
          </cell>
          <cell r="K533">
            <v>-4133469</v>
          </cell>
          <cell r="M533">
            <v>-4150739</v>
          </cell>
        </row>
        <row r="534">
          <cell r="F534">
            <v>-9150252.5</v>
          </cell>
          <cell r="H534">
            <v>0</v>
          </cell>
          <cell r="I534">
            <v>-9150252.5</v>
          </cell>
          <cell r="J534">
            <v>0</v>
          </cell>
          <cell r="K534">
            <v>-9150252.5</v>
          </cell>
          <cell r="M534">
            <v>-9199428</v>
          </cell>
        </row>
        <row r="535">
          <cell r="F535">
            <v>-3963330.1</v>
          </cell>
          <cell r="H535">
            <v>0</v>
          </cell>
          <cell r="I535">
            <v>-3963330.1</v>
          </cell>
          <cell r="J535">
            <v>0</v>
          </cell>
          <cell r="K535">
            <v>-3963330.1</v>
          </cell>
          <cell r="M535">
            <v>-3982795</v>
          </cell>
        </row>
        <row r="536">
          <cell r="F536">
            <v>-9099537.5</v>
          </cell>
          <cell r="H536">
            <v>0</v>
          </cell>
          <cell r="I536">
            <v>-9099537.5</v>
          </cell>
          <cell r="J536">
            <v>0</v>
          </cell>
          <cell r="K536">
            <v>-9099537.5</v>
          </cell>
          <cell r="M536">
            <v>-9171950</v>
          </cell>
        </row>
        <row r="537">
          <cell r="F537">
            <v>-4375685.62</v>
          </cell>
          <cell r="H537">
            <v>0</v>
          </cell>
          <cell r="I537">
            <v>-4375685.62</v>
          </cell>
          <cell r="J537">
            <v>0</v>
          </cell>
          <cell r="K537">
            <v>-4375685.62</v>
          </cell>
          <cell r="M537">
            <v>-4397466</v>
          </cell>
        </row>
        <row r="538">
          <cell r="F538">
            <v>-50691000.719999999</v>
          </cell>
          <cell r="H538">
            <v>0</v>
          </cell>
          <cell r="I538">
            <v>-50691000.719999999</v>
          </cell>
          <cell r="J538">
            <v>0</v>
          </cell>
          <cell r="K538">
            <v>-50691000.719999999</v>
          </cell>
          <cell r="M538">
            <v>-61878319</v>
          </cell>
        </row>
        <row r="540">
          <cell r="F540">
            <v>0</v>
          </cell>
          <cell r="H540">
            <v>0</v>
          </cell>
          <cell r="I540">
            <v>0</v>
          </cell>
          <cell r="J540">
            <v>0</v>
          </cell>
          <cell r="K540">
            <v>0</v>
          </cell>
          <cell r="M540">
            <v>0</v>
          </cell>
        </row>
        <row r="541">
          <cell r="F541">
            <v>0</v>
          </cell>
          <cell r="H541">
            <v>0</v>
          </cell>
          <cell r="I541">
            <v>0</v>
          </cell>
          <cell r="J541">
            <v>0</v>
          </cell>
          <cell r="K541">
            <v>0</v>
          </cell>
          <cell r="M541">
            <v>0</v>
          </cell>
        </row>
        <row r="543">
          <cell r="F543">
            <v>-351496304.19999999</v>
          </cell>
          <cell r="H543">
            <v>0</v>
          </cell>
          <cell r="I543">
            <v>-351496304.19999999</v>
          </cell>
          <cell r="J543">
            <v>0</v>
          </cell>
          <cell r="K543">
            <v>-351496304.19999999</v>
          </cell>
          <cell r="M543">
            <v>-350979198</v>
          </cell>
        </row>
        <row r="544">
          <cell r="F544">
            <v>-123000458.08</v>
          </cell>
          <cell r="H544">
            <v>0</v>
          </cell>
          <cell r="I544">
            <v>-123000458.08</v>
          </cell>
          <cell r="J544">
            <v>0</v>
          </cell>
          <cell r="K544">
            <v>-123000458.08</v>
          </cell>
          <cell r="M544">
            <v>-123000458</v>
          </cell>
        </row>
        <row r="545">
          <cell r="F545">
            <v>-495083440.83999997</v>
          </cell>
          <cell r="H545">
            <v>0</v>
          </cell>
          <cell r="I545">
            <v>-495083440.83999997</v>
          </cell>
          <cell r="J545">
            <v>0</v>
          </cell>
          <cell r="K545">
            <v>-495083440.83999997</v>
          </cell>
          <cell r="M545">
            <v>-461101632</v>
          </cell>
        </row>
        <row r="546">
          <cell r="F546">
            <v>-61200</v>
          </cell>
          <cell r="H546">
            <v>0</v>
          </cell>
          <cell r="I546">
            <v>-61200</v>
          </cell>
          <cell r="J546">
            <v>0</v>
          </cell>
          <cell r="K546">
            <v>-61200</v>
          </cell>
          <cell r="M546">
            <v>-61200</v>
          </cell>
        </row>
        <row r="547">
          <cell r="F547">
            <v>-2654452883.73</v>
          </cell>
          <cell r="H547">
            <v>0</v>
          </cell>
          <cell r="I547">
            <v>-2654452883.73</v>
          </cell>
          <cell r="J547">
            <v>0</v>
          </cell>
          <cell r="K547">
            <v>-2654452883.73</v>
          </cell>
          <cell r="M547">
            <v>-2207339978</v>
          </cell>
        </row>
        <row r="548">
          <cell r="F548">
            <v>-3832770.26</v>
          </cell>
          <cell r="H548">
            <v>0</v>
          </cell>
          <cell r="I548">
            <v>-3832770.26</v>
          </cell>
          <cell r="J548">
            <v>0</v>
          </cell>
          <cell r="K548">
            <v>-3832770.26</v>
          </cell>
          <cell r="M548">
            <v>-3832770</v>
          </cell>
        </row>
        <row r="549">
          <cell r="F549">
            <v>-309436.2</v>
          </cell>
          <cell r="H549">
            <v>0</v>
          </cell>
          <cell r="I549">
            <v>-309436.2</v>
          </cell>
          <cell r="J549">
            <v>0</v>
          </cell>
          <cell r="K549">
            <v>-309436.2</v>
          </cell>
          <cell r="M549">
            <v>-309436</v>
          </cell>
        </row>
        <row r="550">
          <cell r="F550">
            <v>-1823266.22</v>
          </cell>
          <cell r="H550">
            <v>0</v>
          </cell>
          <cell r="I550">
            <v>-1823266.22</v>
          </cell>
          <cell r="J550">
            <v>0</v>
          </cell>
          <cell r="K550">
            <v>-1823266.22</v>
          </cell>
          <cell r="M550">
            <v>-1823266</v>
          </cell>
        </row>
        <row r="551">
          <cell r="F551">
            <v>93262183.870000005</v>
          </cell>
          <cell r="H551">
            <v>0</v>
          </cell>
          <cell r="I551">
            <v>93262183.870000005</v>
          </cell>
          <cell r="J551">
            <v>0</v>
          </cell>
          <cell r="K551">
            <v>93262183.870000005</v>
          </cell>
          <cell r="M551">
            <v>-56030955</v>
          </cell>
        </row>
        <row r="552">
          <cell r="F552">
            <v>-438779.32</v>
          </cell>
          <cell r="H552">
            <v>0</v>
          </cell>
          <cell r="I552">
            <v>-438779.32</v>
          </cell>
          <cell r="J552">
            <v>0</v>
          </cell>
          <cell r="K552">
            <v>-438779.32</v>
          </cell>
          <cell r="M552">
            <v>-438779</v>
          </cell>
        </row>
        <row r="553">
          <cell r="F553">
            <v>-308870.77</v>
          </cell>
          <cell r="H553">
            <v>0</v>
          </cell>
          <cell r="I553">
            <v>-308870.77</v>
          </cell>
          <cell r="J553">
            <v>0</v>
          </cell>
          <cell r="K553">
            <v>-308870.77</v>
          </cell>
          <cell r="M553">
            <v>-308871</v>
          </cell>
        </row>
        <row r="554">
          <cell r="F554">
            <v>-439743.36</v>
          </cell>
          <cell r="H554">
            <v>0</v>
          </cell>
          <cell r="I554">
            <v>-439743.36</v>
          </cell>
          <cell r="J554">
            <v>0</v>
          </cell>
          <cell r="K554">
            <v>-439743.36</v>
          </cell>
          <cell r="M554">
            <v>-439743</v>
          </cell>
        </row>
        <row r="555">
          <cell r="F555">
            <v>-1226507.56</v>
          </cell>
          <cell r="H555">
            <v>0</v>
          </cell>
          <cell r="I555">
            <v>-1226507.56</v>
          </cell>
          <cell r="J555">
            <v>0</v>
          </cell>
          <cell r="K555">
            <v>-1226507.56</v>
          </cell>
          <cell r="M555">
            <v>-1226508</v>
          </cell>
        </row>
        <row r="556">
          <cell r="F556">
            <v>-371427.23</v>
          </cell>
          <cell r="H556">
            <v>0</v>
          </cell>
          <cell r="I556">
            <v>-371427.23</v>
          </cell>
          <cell r="J556">
            <v>0</v>
          </cell>
          <cell r="K556">
            <v>-371427.23</v>
          </cell>
          <cell r="M556">
            <v>-371427</v>
          </cell>
        </row>
        <row r="557">
          <cell r="F557">
            <v>-154244.85</v>
          </cell>
          <cell r="H557">
            <v>0</v>
          </cell>
          <cell r="I557">
            <v>-154244.85</v>
          </cell>
          <cell r="J557">
            <v>0</v>
          </cell>
          <cell r="K557">
            <v>-154244.85</v>
          </cell>
          <cell r="M557">
            <v>-154245</v>
          </cell>
        </row>
        <row r="558">
          <cell r="F558">
            <v>977996919.13999999</v>
          </cell>
          <cell r="H558">
            <v>0</v>
          </cell>
          <cell r="I558">
            <v>977996919.13999999</v>
          </cell>
          <cell r="J558">
            <v>0</v>
          </cell>
          <cell r="K558">
            <v>977996919.13999999</v>
          </cell>
          <cell r="M558">
            <v>907771439</v>
          </cell>
        </row>
        <row r="559">
          <cell r="F559">
            <v>347982343.66000003</v>
          </cell>
          <cell r="H559">
            <v>0</v>
          </cell>
          <cell r="I559">
            <v>347982343.66000003</v>
          </cell>
          <cell r="J559">
            <v>0</v>
          </cell>
          <cell r="K559">
            <v>347982343.66000003</v>
          </cell>
          <cell r="M559">
            <v>310699407</v>
          </cell>
        </row>
        <row r="560">
          <cell r="F560">
            <v>563571063.77999997</v>
          </cell>
          <cell r="H560">
            <v>0</v>
          </cell>
          <cell r="I560">
            <v>563571063.77999997</v>
          </cell>
          <cell r="J560">
            <v>0</v>
          </cell>
          <cell r="K560">
            <v>563571063.77999997</v>
          </cell>
          <cell r="M560">
            <v>523905639</v>
          </cell>
        </row>
        <row r="561">
          <cell r="F561">
            <v>15889917.140000001</v>
          </cell>
          <cell r="H561">
            <v>0</v>
          </cell>
          <cell r="I561">
            <v>15889917.140000001</v>
          </cell>
          <cell r="J561">
            <v>0</v>
          </cell>
          <cell r="K561">
            <v>15889917.140000001</v>
          </cell>
          <cell r="M561">
            <v>15702630</v>
          </cell>
        </row>
        <row r="562">
          <cell r="F562">
            <v>223854130.69</v>
          </cell>
          <cell r="H562">
            <v>0</v>
          </cell>
          <cell r="I562">
            <v>223854130.69</v>
          </cell>
          <cell r="J562">
            <v>0</v>
          </cell>
          <cell r="K562">
            <v>223854130.69</v>
          </cell>
          <cell r="M562">
            <v>214257481</v>
          </cell>
        </row>
        <row r="563">
          <cell r="F563">
            <v>20515289</v>
          </cell>
          <cell r="H563">
            <v>0</v>
          </cell>
          <cell r="I563">
            <v>20515289</v>
          </cell>
          <cell r="J563">
            <v>0</v>
          </cell>
          <cell r="K563">
            <v>20515289</v>
          </cell>
          <cell r="M563">
            <v>13037776</v>
          </cell>
        </row>
        <row r="564">
          <cell r="F564">
            <v>210265998.53999999</v>
          </cell>
          <cell r="H564">
            <v>0</v>
          </cell>
          <cell r="I564">
            <v>210265998.53999999</v>
          </cell>
          <cell r="J564">
            <v>0</v>
          </cell>
          <cell r="K564">
            <v>210265998.53999999</v>
          </cell>
          <cell r="M564">
            <v>181018934</v>
          </cell>
        </row>
        <row r="565">
          <cell r="F565">
            <v>32265654.420000002</v>
          </cell>
          <cell r="H565">
            <v>0</v>
          </cell>
          <cell r="I565">
            <v>32265654.420000002</v>
          </cell>
          <cell r="J565">
            <v>0</v>
          </cell>
          <cell r="K565">
            <v>32265654.420000002</v>
          </cell>
          <cell r="M565">
            <v>25736555</v>
          </cell>
        </row>
        <row r="566">
          <cell r="F566">
            <v>58023252.880000003</v>
          </cell>
          <cell r="H566">
            <v>0</v>
          </cell>
          <cell r="I566">
            <v>58023252.880000003</v>
          </cell>
          <cell r="J566">
            <v>0</v>
          </cell>
          <cell r="K566">
            <v>58023252.880000003</v>
          </cell>
          <cell r="M566">
            <v>55525869</v>
          </cell>
        </row>
        <row r="567">
          <cell r="F567">
            <v>1561263.2</v>
          </cell>
          <cell r="H567">
            <v>0</v>
          </cell>
          <cell r="I567">
            <v>1561263.2</v>
          </cell>
          <cell r="J567">
            <v>0</v>
          </cell>
          <cell r="K567">
            <v>1561263.2</v>
          </cell>
          <cell r="M567">
            <v>2093942</v>
          </cell>
        </row>
        <row r="568">
          <cell r="F568">
            <v>3447971.69</v>
          </cell>
          <cell r="H568">
            <v>0</v>
          </cell>
          <cell r="I568">
            <v>3447971.69</v>
          </cell>
          <cell r="J568">
            <v>0</v>
          </cell>
          <cell r="K568">
            <v>3447971.69</v>
          </cell>
          <cell r="M568">
            <v>3427034</v>
          </cell>
        </row>
        <row r="569">
          <cell r="F569">
            <v>76404903.060000002</v>
          </cell>
          <cell r="H569">
            <v>0</v>
          </cell>
          <cell r="I569">
            <v>76404903.060000002</v>
          </cell>
          <cell r="J569">
            <v>0</v>
          </cell>
          <cell r="K569">
            <v>76404903.060000002</v>
          </cell>
          <cell r="M569">
            <v>73855457</v>
          </cell>
        </row>
        <row r="570">
          <cell r="F570">
            <v>439412.62</v>
          </cell>
          <cell r="H570">
            <v>0</v>
          </cell>
          <cell r="I570">
            <v>439412.62</v>
          </cell>
          <cell r="J570">
            <v>0</v>
          </cell>
          <cell r="K570">
            <v>439412.62</v>
          </cell>
          <cell r="M570">
            <v>439413</v>
          </cell>
        </row>
        <row r="571">
          <cell r="F571">
            <v>243809727.43000001</v>
          </cell>
          <cell r="H571">
            <v>0</v>
          </cell>
          <cell r="I571">
            <v>243809727.43000001</v>
          </cell>
          <cell r="J571">
            <v>0</v>
          </cell>
          <cell r="K571">
            <v>243809727.43000001</v>
          </cell>
          <cell r="M571">
            <v>221834004</v>
          </cell>
        </row>
        <row r="572">
          <cell r="F572">
            <v>9179881.5399999991</v>
          </cell>
          <cell r="H572">
            <v>0</v>
          </cell>
          <cell r="I572">
            <v>9179881.5399999991</v>
          </cell>
          <cell r="J572">
            <v>0</v>
          </cell>
          <cell r="K572">
            <v>9179881.5399999991</v>
          </cell>
          <cell r="M572">
            <v>9160543</v>
          </cell>
        </row>
        <row r="573">
          <cell r="F573">
            <v>143704482.56999999</v>
          </cell>
          <cell r="H573">
            <v>0</v>
          </cell>
          <cell r="I573">
            <v>143704482.56999999</v>
          </cell>
          <cell r="J573">
            <v>0</v>
          </cell>
          <cell r="K573">
            <v>143704482.56999999</v>
          </cell>
          <cell r="M573">
            <v>126446644</v>
          </cell>
        </row>
        <row r="574">
          <cell r="F574">
            <v>29528031.170000002</v>
          </cell>
          <cell r="H574">
            <v>0</v>
          </cell>
          <cell r="I574">
            <v>29528031.170000002</v>
          </cell>
          <cell r="J574">
            <v>0</v>
          </cell>
          <cell r="K574">
            <v>29528031.170000002</v>
          </cell>
          <cell r="M574">
            <v>22600155</v>
          </cell>
        </row>
        <row r="575">
          <cell r="F575">
            <v>9205144.8499999996</v>
          </cell>
          <cell r="H575">
            <v>0</v>
          </cell>
          <cell r="I575">
            <v>9205144.8499999996</v>
          </cell>
          <cell r="J575">
            <v>0</v>
          </cell>
          <cell r="K575">
            <v>9205144.8499999996</v>
          </cell>
          <cell r="M575">
            <v>8457680</v>
          </cell>
        </row>
        <row r="576">
          <cell r="F576">
            <v>358616413.56999999</v>
          </cell>
          <cell r="H576">
            <v>0</v>
          </cell>
          <cell r="I576">
            <v>358616413.56999999</v>
          </cell>
          <cell r="J576">
            <v>0</v>
          </cell>
          <cell r="K576">
            <v>358616413.56999999</v>
          </cell>
          <cell r="M576">
            <v>307008869</v>
          </cell>
        </row>
        <row r="577">
          <cell r="F577">
            <v>27682136.43</v>
          </cell>
          <cell r="H577">
            <v>0</v>
          </cell>
          <cell r="I577">
            <v>27682136.43</v>
          </cell>
          <cell r="J577">
            <v>0</v>
          </cell>
          <cell r="K577">
            <v>27682136.43</v>
          </cell>
          <cell r="M577">
            <v>28474687</v>
          </cell>
        </row>
        <row r="578">
          <cell r="F578">
            <v>28132690.399999999</v>
          </cell>
          <cell r="H578">
            <v>0</v>
          </cell>
          <cell r="I578">
            <v>28132690.399999999</v>
          </cell>
          <cell r="J578">
            <v>0</v>
          </cell>
          <cell r="K578">
            <v>28132690.399999999</v>
          </cell>
          <cell r="M578">
            <v>27838330</v>
          </cell>
        </row>
        <row r="579">
          <cell r="F579">
            <v>5892449.8300000001</v>
          </cell>
          <cell r="H579">
            <v>0</v>
          </cell>
          <cell r="I579">
            <v>5892449.8300000001</v>
          </cell>
          <cell r="J579">
            <v>0</v>
          </cell>
          <cell r="K579">
            <v>5892449.8300000001</v>
          </cell>
          <cell r="M579">
            <v>5857380</v>
          </cell>
        </row>
        <row r="580">
          <cell r="F580">
            <v>842598.69</v>
          </cell>
          <cell r="H580">
            <v>0</v>
          </cell>
          <cell r="I580">
            <v>842598.69</v>
          </cell>
          <cell r="J580">
            <v>0</v>
          </cell>
          <cell r="K580">
            <v>842598.69</v>
          </cell>
          <cell r="M580">
            <v>860749</v>
          </cell>
        </row>
        <row r="581">
          <cell r="F581">
            <v>1882174.05</v>
          </cell>
          <cell r="H581">
            <v>0</v>
          </cell>
          <cell r="I581">
            <v>1882174.05</v>
          </cell>
          <cell r="J581">
            <v>0</v>
          </cell>
          <cell r="K581">
            <v>1882174.05</v>
          </cell>
          <cell r="M581">
            <v>1882174</v>
          </cell>
        </row>
        <row r="582">
          <cell r="F582">
            <v>18226357.100000001</v>
          </cell>
          <cell r="H582">
            <v>0</v>
          </cell>
          <cell r="I582">
            <v>18226357.100000001</v>
          </cell>
          <cell r="J582">
            <v>0</v>
          </cell>
          <cell r="K582">
            <v>18226357.100000001</v>
          </cell>
          <cell r="M582">
            <v>18145149</v>
          </cell>
        </row>
        <row r="583">
          <cell r="F583">
            <v>1233393.1200000001</v>
          </cell>
          <cell r="H583">
            <v>0</v>
          </cell>
          <cell r="I583">
            <v>1233393.1200000001</v>
          </cell>
          <cell r="J583">
            <v>0</v>
          </cell>
          <cell r="K583">
            <v>1233393.1200000001</v>
          </cell>
          <cell r="M583">
            <v>11132057</v>
          </cell>
        </row>
        <row r="584">
          <cell r="F584">
            <v>28771324.210000001</v>
          </cell>
          <cell r="H584">
            <v>0</v>
          </cell>
          <cell r="I584">
            <v>28771324.210000001</v>
          </cell>
          <cell r="J584">
            <v>0</v>
          </cell>
          <cell r="K584">
            <v>28771324.210000001</v>
          </cell>
          <cell r="M584">
            <v>28346913</v>
          </cell>
        </row>
        <row r="585">
          <cell r="F585">
            <v>58149579.57</v>
          </cell>
          <cell r="H585">
            <v>0</v>
          </cell>
          <cell r="I585">
            <v>58149579.57</v>
          </cell>
          <cell r="J585">
            <v>0</v>
          </cell>
          <cell r="K585">
            <v>58149579.57</v>
          </cell>
          <cell r="M585">
            <v>48365275</v>
          </cell>
        </row>
        <row r="586">
          <cell r="F586">
            <v>232689.83</v>
          </cell>
          <cell r="H586">
            <v>0</v>
          </cell>
          <cell r="I586">
            <v>232689.83</v>
          </cell>
          <cell r="J586">
            <v>0</v>
          </cell>
          <cell r="K586">
            <v>232689.83</v>
          </cell>
          <cell r="M586">
            <v>-1</v>
          </cell>
        </row>
        <row r="587">
          <cell r="F587">
            <v>-2961.97</v>
          </cell>
          <cell r="H587">
            <v>0</v>
          </cell>
          <cell r="I587">
            <v>-2961.97</v>
          </cell>
          <cell r="J587">
            <v>0</v>
          </cell>
          <cell r="K587">
            <v>-2961.97</v>
          </cell>
          <cell r="M587">
            <v>0</v>
          </cell>
        </row>
        <row r="588">
          <cell r="F588">
            <v>3283777.49</v>
          </cell>
          <cell r="H588">
            <v>0</v>
          </cell>
          <cell r="I588">
            <v>3283777.49</v>
          </cell>
          <cell r="J588">
            <v>0</v>
          </cell>
          <cell r="K588">
            <v>3283777.49</v>
          </cell>
          <cell r="M588">
            <v>3283777</v>
          </cell>
        </row>
        <row r="589">
          <cell r="F589">
            <v>1940733.27</v>
          </cell>
          <cell r="H589">
            <v>0</v>
          </cell>
          <cell r="I589">
            <v>1940733.27</v>
          </cell>
          <cell r="J589">
            <v>0</v>
          </cell>
          <cell r="K589">
            <v>1940733.27</v>
          </cell>
          <cell r="M589">
            <v>964124</v>
          </cell>
        </row>
        <row r="590">
          <cell r="F590">
            <v>66341.850000000006</v>
          </cell>
          <cell r="H590">
            <v>0</v>
          </cell>
          <cell r="I590">
            <v>66341.850000000006</v>
          </cell>
          <cell r="J590">
            <v>0</v>
          </cell>
          <cell r="K590">
            <v>66341.850000000006</v>
          </cell>
          <cell r="M590">
            <v>4565</v>
          </cell>
        </row>
        <row r="591">
          <cell r="F591">
            <v>12360269.9</v>
          </cell>
          <cell r="H591">
            <v>0</v>
          </cell>
          <cell r="I591">
            <v>12360269.9</v>
          </cell>
          <cell r="J591">
            <v>0</v>
          </cell>
          <cell r="K591">
            <v>12360269.9</v>
          </cell>
          <cell r="M591">
            <v>2399468</v>
          </cell>
        </row>
        <row r="592">
          <cell r="F592">
            <v>-380491155.95999998</v>
          </cell>
          <cell r="H592">
            <v>0</v>
          </cell>
          <cell r="I592">
            <v>-380491155.95999998</v>
          </cell>
          <cell r="J592">
            <v>0</v>
          </cell>
          <cell r="K592">
            <v>-380491155.95999998</v>
          </cell>
          <cell r="M592">
            <v>-27707470</v>
          </cell>
        </row>
        <row r="593">
          <cell r="F593">
            <v>0</v>
          </cell>
          <cell r="H593">
            <v>0</v>
          </cell>
          <cell r="I593">
            <v>0</v>
          </cell>
          <cell r="J593">
            <v>0</v>
          </cell>
          <cell r="K593">
            <v>0</v>
          </cell>
          <cell r="M593">
            <v>0</v>
          </cell>
        </row>
        <row r="594">
          <cell r="F594">
            <v>0</v>
          </cell>
          <cell r="H594">
            <v>0</v>
          </cell>
          <cell r="I594">
            <v>0</v>
          </cell>
          <cell r="J594">
            <v>0</v>
          </cell>
          <cell r="K594">
            <v>0</v>
          </cell>
          <cell r="M594">
            <v>0</v>
          </cell>
        </row>
        <row r="595">
          <cell r="F595">
            <v>37636563478.709999</v>
          </cell>
          <cell r="H595">
            <v>0</v>
          </cell>
          <cell r="I595">
            <v>37636563478.709999</v>
          </cell>
          <cell r="J595">
            <v>0</v>
          </cell>
          <cell r="K595">
            <v>37636563478.709999</v>
          </cell>
          <cell r="M595">
            <v>38484861960</v>
          </cell>
        </row>
        <row r="596">
          <cell r="F596">
            <v>0</v>
          </cell>
          <cell r="H596">
            <v>0</v>
          </cell>
          <cell r="I596">
            <v>0</v>
          </cell>
          <cell r="J596">
            <v>0</v>
          </cell>
          <cell r="K596">
            <v>0</v>
          </cell>
          <cell r="M596">
            <v>0</v>
          </cell>
        </row>
        <row r="597">
          <cell r="F597">
            <v>0</v>
          </cell>
          <cell r="H597">
            <v>0</v>
          </cell>
          <cell r="I597">
            <v>0</v>
          </cell>
          <cell r="J597">
            <v>0</v>
          </cell>
          <cell r="K597">
            <v>0</v>
          </cell>
          <cell r="M597">
            <v>0</v>
          </cell>
        </row>
        <row r="598">
          <cell r="F598">
            <v>0</v>
          </cell>
          <cell r="H598">
            <v>0</v>
          </cell>
          <cell r="I598">
            <v>0</v>
          </cell>
          <cell r="J598">
            <v>0</v>
          </cell>
          <cell r="K598">
            <v>0</v>
          </cell>
          <cell r="M598">
            <v>0</v>
          </cell>
        </row>
        <row r="599">
          <cell r="F599">
            <v>-793004.48</v>
          </cell>
          <cell r="H599">
            <v>0</v>
          </cell>
          <cell r="I599">
            <v>-793004.48</v>
          </cell>
          <cell r="J599">
            <v>0</v>
          </cell>
          <cell r="K599">
            <v>-793004.48</v>
          </cell>
          <cell r="M599">
            <v>0</v>
          </cell>
        </row>
        <row r="600">
          <cell r="F600">
            <v>0</v>
          </cell>
          <cell r="H600">
            <v>0</v>
          </cell>
          <cell r="I600">
            <v>0</v>
          </cell>
          <cell r="J600">
            <v>0</v>
          </cell>
          <cell r="K600">
            <v>0</v>
          </cell>
          <cell r="M600">
            <v>0</v>
          </cell>
        </row>
        <row r="601">
          <cell r="F601">
            <v>-400632.7</v>
          </cell>
          <cell r="H601">
            <v>0</v>
          </cell>
          <cell r="I601">
            <v>-400632.7</v>
          </cell>
          <cell r="J601">
            <v>0</v>
          </cell>
          <cell r="K601">
            <v>-400632.7</v>
          </cell>
          <cell r="M601">
            <v>0</v>
          </cell>
        </row>
        <row r="602">
          <cell r="F602">
            <v>0</v>
          </cell>
          <cell r="H602">
            <v>0</v>
          </cell>
          <cell r="I602">
            <v>0</v>
          </cell>
          <cell r="J602">
            <v>0</v>
          </cell>
          <cell r="K602">
            <v>0</v>
          </cell>
          <cell r="M602">
            <v>0</v>
          </cell>
        </row>
        <row r="603">
          <cell r="F603">
            <v>0</v>
          </cell>
          <cell r="H603">
            <v>0</v>
          </cell>
          <cell r="I603">
            <v>0</v>
          </cell>
          <cell r="J603">
            <v>0</v>
          </cell>
          <cell r="K603">
            <v>0</v>
          </cell>
          <cell r="M603">
            <v>0</v>
          </cell>
        </row>
        <row r="604">
          <cell r="F604">
            <v>0</v>
          </cell>
          <cell r="H604">
            <v>0</v>
          </cell>
          <cell r="I604">
            <v>0</v>
          </cell>
          <cell r="J604">
            <v>0</v>
          </cell>
          <cell r="K604">
            <v>0</v>
          </cell>
          <cell r="M604">
            <v>0</v>
          </cell>
        </row>
        <row r="605">
          <cell r="F605">
            <v>0</v>
          </cell>
          <cell r="H605">
            <v>0</v>
          </cell>
          <cell r="I605">
            <v>0</v>
          </cell>
          <cell r="J605">
            <v>0</v>
          </cell>
          <cell r="K605">
            <v>0</v>
          </cell>
          <cell r="M605">
            <v>0</v>
          </cell>
        </row>
        <row r="606">
          <cell r="F606">
            <v>0</v>
          </cell>
          <cell r="H606">
            <v>0</v>
          </cell>
          <cell r="I606">
            <v>0</v>
          </cell>
          <cell r="J606">
            <v>0</v>
          </cell>
          <cell r="K606">
            <v>0</v>
          </cell>
          <cell r="M606">
            <v>0</v>
          </cell>
        </row>
        <row r="607">
          <cell r="F607">
            <v>0</v>
          </cell>
          <cell r="H607">
            <v>0</v>
          </cell>
          <cell r="I607">
            <v>0</v>
          </cell>
          <cell r="J607">
            <v>0</v>
          </cell>
          <cell r="K607">
            <v>0</v>
          </cell>
          <cell r="M607">
            <v>0</v>
          </cell>
        </row>
        <row r="608">
          <cell r="F608">
            <v>0</v>
          </cell>
          <cell r="H608">
            <v>0</v>
          </cell>
          <cell r="I608">
            <v>0</v>
          </cell>
          <cell r="J608">
            <v>0</v>
          </cell>
          <cell r="K608">
            <v>0</v>
          </cell>
          <cell r="M608">
            <v>0</v>
          </cell>
        </row>
        <row r="609">
          <cell r="F609">
            <v>761193.83</v>
          </cell>
          <cell r="H609">
            <v>0</v>
          </cell>
          <cell r="I609">
            <v>761193.83</v>
          </cell>
          <cell r="J609">
            <v>0</v>
          </cell>
          <cell r="K609">
            <v>761193.83</v>
          </cell>
          <cell r="M609">
            <v>0</v>
          </cell>
        </row>
        <row r="610">
          <cell r="F610">
            <v>0</v>
          </cell>
          <cell r="H610">
            <v>0</v>
          </cell>
          <cell r="I610">
            <v>0</v>
          </cell>
          <cell r="J610">
            <v>0</v>
          </cell>
          <cell r="K610">
            <v>0</v>
          </cell>
          <cell r="M610">
            <v>0</v>
          </cell>
        </row>
        <row r="611">
          <cell r="F611">
            <v>0</v>
          </cell>
          <cell r="H611">
            <v>0</v>
          </cell>
          <cell r="I611">
            <v>0</v>
          </cell>
          <cell r="J611">
            <v>0</v>
          </cell>
          <cell r="K611">
            <v>0</v>
          </cell>
          <cell r="M611">
            <v>0</v>
          </cell>
        </row>
        <row r="612">
          <cell r="F612">
            <v>0</v>
          </cell>
          <cell r="H612">
            <v>0</v>
          </cell>
          <cell r="I612">
            <v>0</v>
          </cell>
          <cell r="J612">
            <v>0</v>
          </cell>
          <cell r="K612">
            <v>0</v>
          </cell>
          <cell r="M612">
            <v>0</v>
          </cell>
        </row>
        <row r="613">
          <cell r="F613">
            <v>0</v>
          </cell>
          <cell r="H613">
            <v>0</v>
          </cell>
          <cell r="I613">
            <v>0</v>
          </cell>
          <cell r="J613">
            <v>0</v>
          </cell>
          <cell r="K613">
            <v>0</v>
          </cell>
          <cell r="M613">
            <v>0</v>
          </cell>
        </row>
        <row r="614">
          <cell r="F614">
            <v>0</v>
          </cell>
          <cell r="H614">
            <v>0</v>
          </cell>
          <cell r="I614">
            <v>0</v>
          </cell>
          <cell r="J614">
            <v>0</v>
          </cell>
          <cell r="K614">
            <v>0</v>
          </cell>
          <cell r="M614">
            <v>0</v>
          </cell>
        </row>
        <row r="615">
          <cell r="F615">
            <v>0</v>
          </cell>
          <cell r="H615">
            <v>0</v>
          </cell>
          <cell r="I615">
            <v>0</v>
          </cell>
          <cell r="J615">
            <v>0</v>
          </cell>
          <cell r="K615">
            <v>0</v>
          </cell>
          <cell r="M615">
            <v>0</v>
          </cell>
        </row>
        <row r="616">
          <cell r="F616">
            <v>0</v>
          </cell>
          <cell r="H616">
            <v>0</v>
          </cell>
          <cell r="I616">
            <v>0</v>
          </cell>
          <cell r="J616">
            <v>0</v>
          </cell>
          <cell r="K616">
            <v>0</v>
          </cell>
          <cell r="M616">
            <v>0</v>
          </cell>
        </row>
        <row r="617">
          <cell r="F617">
            <v>0</v>
          </cell>
          <cell r="H617">
            <v>0</v>
          </cell>
          <cell r="I617">
            <v>0</v>
          </cell>
          <cell r="J617">
            <v>0</v>
          </cell>
          <cell r="K617">
            <v>0</v>
          </cell>
          <cell r="M617">
            <v>0</v>
          </cell>
        </row>
        <row r="618">
          <cell r="F618">
            <v>0</v>
          </cell>
          <cell r="H618">
            <v>0</v>
          </cell>
          <cell r="I618">
            <v>0</v>
          </cell>
          <cell r="J618">
            <v>0</v>
          </cell>
          <cell r="K618">
            <v>0</v>
          </cell>
          <cell r="M618">
            <v>0</v>
          </cell>
        </row>
        <row r="619">
          <cell r="F619">
            <v>0</v>
          </cell>
          <cell r="H619">
            <v>0</v>
          </cell>
          <cell r="I619">
            <v>0</v>
          </cell>
          <cell r="J619">
            <v>0</v>
          </cell>
          <cell r="K619">
            <v>0</v>
          </cell>
          <cell r="M619">
            <v>0</v>
          </cell>
        </row>
        <row r="620">
          <cell r="F620">
            <v>0</v>
          </cell>
          <cell r="H620">
            <v>0</v>
          </cell>
          <cell r="I620">
            <v>0</v>
          </cell>
          <cell r="J620">
            <v>0</v>
          </cell>
          <cell r="K620">
            <v>0</v>
          </cell>
          <cell r="M620">
            <v>0</v>
          </cell>
        </row>
        <row r="621">
          <cell r="F621">
            <v>0</v>
          </cell>
          <cell r="H621">
            <v>0</v>
          </cell>
          <cell r="I621">
            <v>0</v>
          </cell>
          <cell r="J621">
            <v>0</v>
          </cell>
          <cell r="K621">
            <v>0</v>
          </cell>
          <cell r="M621">
            <v>0</v>
          </cell>
        </row>
        <row r="622">
          <cell r="F622">
            <v>0</v>
          </cell>
          <cell r="H622">
            <v>0</v>
          </cell>
          <cell r="I622">
            <v>0</v>
          </cell>
          <cell r="J622">
            <v>0</v>
          </cell>
          <cell r="K622">
            <v>0</v>
          </cell>
          <cell r="M622">
            <v>0</v>
          </cell>
        </row>
        <row r="623">
          <cell r="F623">
            <v>0</v>
          </cell>
          <cell r="H623">
            <v>0</v>
          </cell>
          <cell r="I623">
            <v>0</v>
          </cell>
          <cell r="J623">
            <v>0</v>
          </cell>
          <cell r="K623">
            <v>0</v>
          </cell>
          <cell r="M623">
            <v>0</v>
          </cell>
        </row>
        <row r="624">
          <cell r="F624">
            <v>0</v>
          </cell>
          <cell r="H624">
            <v>0</v>
          </cell>
          <cell r="I624">
            <v>0</v>
          </cell>
          <cell r="J624">
            <v>0</v>
          </cell>
          <cell r="K624">
            <v>0</v>
          </cell>
          <cell r="M624">
            <v>0</v>
          </cell>
        </row>
        <row r="625">
          <cell r="F625">
            <v>0</v>
          </cell>
          <cell r="H625">
            <v>0</v>
          </cell>
          <cell r="I625">
            <v>0</v>
          </cell>
          <cell r="J625">
            <v>0</v>
          </cell>
          <cell r="K625">
            <v>0</v>
          </cell>
          <cell r="M625">
            <v>0</v>
          </cell>
        </row>
        <row r="626">
          <cell r="F626">
            <v>0</v>
          </cell>
          <cell r="H626">
            <v>0</v>
          </cell>
          <cell r="I626">
            <v>0</v>
          </cell>
          <cell r="J626">
            <v>0</v>
          </cell>
          <cell r="K626">
            <v>0</v>
          </cell>
          <cell r="M626">
            <v>0</v>
          </cell>
        </row>
        <row r="627">
          <cell r="F627">
            <v>0</v>
          </cell>
          <cell r="H627">
            <v>0</v>
          </cell>
          <cell r="I627">
            <v>0</v>
          </cell>
          <cell r="J627">
            <v>0</v>
          </cell>
          <cell r="K627">
            <v>0</v>
          </cell>
          <cell r="M627">
            <v>0</v>
          </cell>
        </row>
        <row r="628">
          <cell r="F628">
            <v>0</v>
          </cell>
          <cell r="H628">
            <v>0</v>
          </cell>
          <cell r="I628">
            <v>0</v>
          </cell>
          <cell r="J628">
            <v>0</v>
          </cell>
          <cell r="K628">
            <v>0</v>
          </cell>
          <cell r="M628">
            <v>0</v>
          </cell>
        </row>
        <row r="629">
          <cell r="F629">
            <v>0</v>
          </cell>
          <cell r="H629">
            <v>0</v>
          </cell>
          <cell r="I629">
            <v>0</v>
          </cell>
          <cell r="J629">
            <v>0</v>
          </cell>
          <cell r="K629">
            <v>0</v>
          </cell>
          <cell r="M629">
            <v>0</v>
          </cell>
        </row>
        <row r="630">
          <cell r="F630">
            <v>0</v>
          </cell>
          <cell r="H630">
            <v>0</v>
          </cell>
          <cell r="I630">
            <v>0</v>
          </cell>
          <cell r="J630">
            <v>0</v>
          </cell>
          <cell r="K630">
            <v>0</v>
          </cell>
          <cell r="M630">
            <v>0</v>
          </cell>
        </row>
        <row r="631">
          <cell r="F631">
            <v>0</v>
          </cell>
          <cell r="H631">
            <v>0</v>
          </cell>
          <cell r="I631">
            <v>0</v>
          </cell>
          <cell r="J631">
            <v>0</v>
          </cell>
          <cell r="K631">
            <v>0</v>
          </cell>
          <cell r="M631">
            <v>0</v>
          </cell>
        </row>
        <row r="632">
          <cell r="F632">
            <v>-84455056242.490005</v>
          </cell>
          <cell r="H632">
            <v>0</v>
          </cell>
          <cell r="I632">
            <v>-84455056242.490005</v>
          </cell>
          <cell r="J632">
            <v>0</v>
          </cell>
          <cell r="K632">
            <v>-84455056242.490005</v>
          </cell>
          <cell r="M632">
            <v>-76713200625</v>
          </cell>
        </row>
        <row r="633">
          <cell r="F633">
            <v>0</v>
          </cell>
          <cell r="H633">
            <v>0</v>
          </cell>
          <cell r="I633">
            <v>0</v>
          </cell>
          <cell r="J633">
            <v>0</v>
          </cell>
          <cell r="K633">
            <v>0</v>
          </cell>
          <cell r="M633">
            <v>0</v>
          </cell>
        </row>
        <row r="634">
          <cell r="F634">
            <v>-373046.1</v>
          </cell>
          <cell r="H634">
            <v>0</v>
          </cell>
          <cell r="I634">
            <v>-373046.1</v>
          </cell>
          <cell r="J634">
            <v>0</v>
          </cell>
          <cell r="K634">
            <v>-373046.1</v>
          </cell>
          <cell r="M634">
            <v>-373046</v>
          </cell>
        </row>
        <row r="635">
          <cell r="F635">
            <v>0</v>
          </cell>
          <cell r="H635">
            <v>0</v>
          </cell>
          <cell r="I635">
            <v>0</v>
          </cell>
          <cell r="J635">
            <v>0</v>
          </cell>
          <cell r="K635">
            <v>0</v>
          </cell>
          <cell r="M635">
            <v>0</v>
          </cell>
        </row>
        <row r="636">
          <cell r="F636">
            <v>0</v>
          </cell>
          <cell r="H636">
            <v>0</v>
          </cell>
          <cell r="I636">
            <v>0</v>
          </cell>
          <cell r="J636">
            <v>0</v>
          </cell>
          <cell r="K636">
            <v>0</v>
          </cell>
          <cell r="M636">
            <v>0</v>
          </cell>
        </row>
        <row r="637">
          <cell r="F637">
            <v>4563334362.2299995</v>
          </cell>
          <cell r="H637">
            <v>0</v>
          </cell>
          <cell r="I637">
            <v>4563334362.2299995</v>
          </cell>
          <cell r="J637">
            <v>0</v>
          </cell>
          <cell r="K637">
            <v>4563334362.2299995</v>
          </cell>
          <cell r="M637">
            <v>3036598450</v>
          </cell>
        </row>
        <row r="638">
          <cell r="F638">
            <v>0</v>
          </cell>
          <cell r="H638">
            <v>0</v>
          </cell>
          <cell r="I638">
            <v>0</v>
          </cell>
          <cell r="J638">
            <v>0</v>
          </cell>
          <cell r="K638">
            <v>0</v>
          </cell>
          <cell r="M638">
            <v>0</v>
          </cell>
        </row>
        <row r="639">
          <cell r="F639">
            <v>20376712139.57</v>
          </cell>
          <cell r="H639">
            <v>0</v>
          </cell>
          <cell r="I639">
            <v>20376712139.57</v>
          </cell>
          <cell r="J639">
            <v>0</v>
          </cell>
          <cell r="K639">
            <v>20376712139.57</v>
          </cell>
          <cell r="M639">
            <v>17778955423</v>
          </cell>
        </row>
        <row r="640">
          <cell r="F640">
            <v>0</v>
          </cell>
          <cell r="H640">
            <v>0</v>
          </cell>
          <cell r="I640">
            <v>0</v>
          </cell>
          <cell r="J640">
            <v>0</v>
          </cell>
          <cell r="K640">
            <v>0</v>
          </cell>
          <cell r="M640">
            <v>0</v>
          </cell>
        </row>
        <row r="641">
          <cell r="F641">
            <v>-214322674.63</v>
          </cell>
          <cell r="H641">
            <v>0</v>
          </cell>
          <cell r="I641">
            <v>-214322674.63</v>
          </cell>
          <cell r="J641">
            <v>0</v>
          </cell>
          <cell r="K641">
            <v>-214322674.63</v>
          </cell>
          <cell r="M641">
            <v>-216156399</v>
          </cell>
        </row>
        <row r="642">
          <cell r="F642">
            <v>0</v>
          </cell>
          <cell r="H642">
            <v>0</v>
          </cell>
          <cell r="I642">
            <v>0</v>
          </cell>
          <cell r="J642">
            <v>0</v>
          </cell>
          <cell r="K642">
            <v>0</v>
          </cell>
          <cell r="M642">
            <v>0</v>
          </cell>
        </row>
        <row r="643">
          <cell r="F643">
            <v>2299376673.77</v>
          </cell>
          <cell r="H643">
            <v>0</v>
          </cell>
          <cell r="I643">
            <v>2299376673.77</v>
          </cell>
          <cell r="J643">
            <v>0</v>
          </cell>
          <cell r="K643">
            <v>2299376673.77</v>
          </cell>
          <cell r="M643">
            <v>1364524797</v>
          </cell>
        </row>
        <row r="644">
          <cell r="F644">
            <v>0</v>
          </cell>
          <cell r="H644">
            <v>0</v>
          </cell>
          <cell r="I644">
            <v>0</v>
          </cell>
          <cell r="J644">
            <v>0</v>
          </cell>
          <cell r="K644">
            <v>0</v>
          </cell>
          <cell r="M644">
            <v>0</v>
          </cell>
        </row>
        <row r="645">
          <cell r="F645">
            <v>416709531.36000001</v>
          </cell>
          <cell r="H645">
            <v>0</v>
          </cell>
          <cell r="I645">
            <v>416709531.36000001</v>
          </cell>
          <cell r="J645">
            <v>0</v>
          </cell>
          <cell r="K645">
            <v>416709531.36000001</v>
          </cell>
          <cell r="M645">
            <v>208304567.09999999</v>
          </cell>
        </row>
        <row r="646">
          <cell r="F646">
            <v>0</v>
          </cell>
          <cell r="H646">
            <v>0</v>
          </cell>
          <cell r="I646">
            <v>0</v>
          </cell>
          <cell r="J646">
            <v>0</v>
          </cell>
          <cell r="K646">
            <v>0</v>
          </cell>
          <cell r="M646">
            <v>0</v>
          </cell>
        </row>
        <row r="647">
          <cell r="F647">
            <v>1928668222.3099999</v>
          </cell>
          <cell r="H647">
            <v>0</v>
          </cell>
          <cell r="I647">
            <v>1928668222.3099999</v>
          </cell>
          <cell r="J647">
            <v>0</v>
          </cell>
          <cell r="K647">
            <v>1928668222.3099999</v>
          </cell>
          <cell r="M647">
            <v>1293483494</v>
          </cell>
        </row>
        <row r="648">
          <cell r="F648">
            <v>0</v>
          </cell>
          <cell r="H648">
            <v>0</v>
          </cell>
          <cell r="I648">
            <v>0</v>
          </cell>
          <cell r="J648">
            <v>0</v>
          </cell>
          <cell r="K648">
            <v>0</v>
          </cell>
          <cell r="M648">
            <v>0</v>
          </cell>
        </row>
        <row r="649">
          <cell r="F649">
            <v>1061144390.2</v>
          </cell>
          <cell r="H649">
            <v>0</v>
          </cell>
          <cell r="I649">
            <v>1061144390.2</v>
          </cell>
          <cell r="J649">
            <v>0</v>
          </cell>
          <cell r="K649">
            <v>1061144390.2</v>
          </cell>
          <cell r="M649">
            <v>715260517</v>
          </cell>
        </row>
        <row r="650">
          <cell r="F650">
            <v>0</v>
          </cell>
          <cell r="H650">
            <v>0</v>
          </cell>
          <cell r="I650">
            <v>0</v>
          </cell>
          <cell r="J650">
            <v>0</v>
          </cell>
          <cell r="K650">
            <v>0</v>
          </cell>
          <cell r="M650">
            <v>0</v>
          </cell>
        </row>
        <row r="651">
          <cell r="F651">
            <v>327124366.19</v>
          </cell>
          <cell r="H651">
            <v>0</v>
          </cell>
          <cell r="I651">
            <v>327124366.19</v>
          </cell>
          <cell r="J651">
            <v>0</v>
          </cell>
          <cell r="K651">
            <v>327124366.19</v>
          </cell>
          <cell r="M651">
            <v>329927340</v>
          </cell>
        </row>
        <row r="652">
          <cell r="F652">
            <v>0</v>
          </cell>
          <cell r="H652">
            <v>0</v>
          </cell>
          <cell r="I652">
            <v>0</v>
          </cell>
          <cell r="J652">
            <v>0</v>
          </cell>
          <cell r="K652">
            <v>0</v>
          </cell>
          <cell r="M652">
            <v>0</v>
          </cell>
        </row>
        <row r="653">
          <cell r="F653">
            <v>14862546.710000001</v>
          </cell>
          <cell r="H653">
            <v>0</v>
          </cell>
          <cell r="I653">
            <v>14862546.710000001</v>
          </cell>
          <cell r="J653">
            <v>0</v>
          </cell>
          <cell r="K653">
            <v>14862546.710000001</v>
          </cell>
          <cell r="M653">
            <v>11150026</v>
          </cell>
        </row>
        <row r="654">
          <cell r="F654">
            <v>32255475.18</v>
          </cell>
          <cell r="H654">
            <v>0</v>
          </cell>
          <cell r="I654">
            <v>32255475.18</v>
          </cell>
          <cell r="J654">
            <v>0</v>
          </cell>
          <cell r="K654">
            <v>32255475.18</v>
          </cell>
          <cell r="M654">
            <v>28916869</v>
          </cell>
        </row>
        <row r="655">
          <cell r="F655">
            <v>0</v>
          </cell>
          <cell r="H655">
            <v>0</v>
          </cell>
          <cell r="I655">
            <v>0</v>
          </cell>
          <cell r="J655">
            <v>0</v>
          </cell>
          <cell r="K655">
            <v>0</v>
          </cell>
          <cell r="M655">
            <v>0</v>
          </cell>
        </row>
        <row r="656">
          <cell r="F656">
            <v>715427753.52999997</v>
          </cell>
          <cell r="H656">
            <v>0</v>
          </cell>
          <cell r="I656">
            <v>715427753.52999997</v>
          </cell>
          <cell r="J656">
            <v>0</v>
          </cell>
          <cell r="K656">
            <v>715427753.52999997</v>
          </cell>
          <cell r="M656">
            <v>301982618</v>
          </cell>
        </row>
        <row r="657">
          <cell r="F657">
            <v>0</v>
          </cell>
          <cell r="H657">
            <v>0</v>
          </cell>
          <cell r="I657">
            <v>0</v>
          </cell>
          <cell r="J657">
            <v>0</v>
          </cell>
          <cell r="K657">
            <v>0</v>
          </cell>
          <cell r="M657">
            <v>0</v>
          </cell>
        </row>
        <row r="658">
          <cell r="F658">
            <v>-21454880.960000001</v>
          </cell>
          <cell r="H658">
            <v>0</v>
          </cell>
          <cell r="I658">
            <v>-21454880.960000001</v>
          </cell>
          <cell r="J658">
            <v>0</v>
          </cell>
          <cell r="K658">
            <v>-21454880.960000001</v>
          </cell>
          <cell r="M658">
            <v>-2870264</v>
          </cell>
        </row>
        <row r="659">
          <cell r="F659">
            <v>0</v>
          </cell>
          <cell r="H659">
            <v>0</v>
          </cell>
          <cell r="I659">
            <v>0</v>
          </cell>
          <cell r="J659">
            <v>0</v>
          </cell>
          <cell r="K659">
            <v>0</v>
          </cell>
          <cell r="M659">
            <v>0</v>
          </cell>
        </row>
        <row r="660">
          <cell r="F660">
            <v>1558966973.78</v>
          </cell>
          <cell r="H660">
            <v>0</v>
          </cell>
          <cell r="I660">
            <v>1558966973.78</v>
          </cell>
          <cell r="J660">
            <v>0</v>
          </cell>
          <cell r="K660">
            <v>1558966973.78</v>
          </cell>
          <cell r="M660">
            <v>1102456680</v>
          </cell>
        </row>
        <row r="661">
          <cell r="F661">
            <v>0</v>
          </cell>
          <cell r="H661">
            <v>0</v>
          </cell>
          <cell r="I661">
            <v>0</v>
          </cell>
          <cell r="J661">
            <v>0</v>
          </cell>
          <cell r="K661">
            <v>0</v>
          </cell>
          <cell r="M661">
            <v>0</v>
          </cell>
        </row>
        <row r="662">
          <cell r="F662">
            <v>-75036741.939999998</v>
          </cell>
          <cell r="H662">
            <v>0</v>
          </cell>
          <cell r="I662">
            <v>-75036741.939999998</v>
          </cell>
          <cell r="J662">
            <v>0</v>
          </cell>
          <cell r="K662">
            <v>-75036741.939999998</v>
          </cell>
          <cell r="M662">
            <v>-66225215</v>
          </cell>
        </row>
        <row r="663">
          <cell r="F663">
            <v>0</v>
          </cell>
          <cell r="H663">
            <v>0</v>
          </cell>
          <cell r="I663">
            <v>0</v>
          </cell>
          <cell r="J663">
            <v>0</v>
          </cell>
          <cell r="K663">
            <v>0</v>
          </cell>
          <cell r="M663">
            <v>0</v>
          </cell>
        </row>
        <row r="664">
          <cell r="F664">
            <v>542694116.61000001</v>
          </cell>
          <cell r="H664">
            <v>0</v>
          </cell>
          <cell r="I664">
            <v>542694116.61000001</v>
          </cell>
          <cell r="J664">
            <v>0</v>
          </cell>
          <cell r="K664">
            <v>542694116.61000001</v>
          </cell>
          <cell r="M664">
            <v>531884960</v>
          </cell>
        </row>
        <row r="665">
          <cell r="F665">
            <v>0</v>
          </cell>
          <cell r="H665">
            <v>0</v>
          </cell>
          <cell r="I665">
            <v>0</v>
          </cell>
          <cell r="J665">
            <v>0</v>
          </cell>
          <cell r="K665">
            <v>0</v>
          </cell>
          <cell r="M665">
            <v>0</v>
          </cell>
        </row>
        <row r="666">
          <cell r="F666">
            <v>-709035357.30999994</v>
          </cell>
          <cell r="H666">
            <v>0</v>
          </cell>
          <cell r="I666">
            <v>-709035357.30999994</v>
          </cell>
          <cell r="J666">
            <v>0</v>
          </cell>
          <cell r="K666">
            <v>-709035357.30999994</v>
          </cell>
          <cell r="M666">
            <v>-343478041</v>
          </cell>
        </row>
        <row r="667">
          <cell r="F667">
            <v>0</v>
          </cell>
          <cell r="H667">
            <v>0</v>
          </cell>
          <cell r="I667">
            <v>0</v>
          </cell>
          <cell r="J667">
            <v>0</v>
          </cell>
          <cell r="K667">
            <v>0</v>
          </cell>
          <cell r="M667">
            <v>0</v>
          </cell>
        </row>
        <row r="668">
          <cell r="F668">
            <v>284378438.23000002</v>
          </cell>
          <cell r="H668">
            <v>0</v>
          </cell>
          <cell r="I668">
            <v>284378438.23000002</v>
          </cell>
          <cell r="J668">
            <v>0</v>
          </cell>
          <cell r="K668">
            <v>284378438.23000002</v>
          </cell>
          <cell r="M668">
            <v>225475669</v>
          </cell>
        </row>
        <row r="669">
          <cell r="F669">
            <v>0</v>
          </cell>
          <cell r="H669">
            <v>0</v>
          </cell>
          <cell r="I669">
            <v>0</v>
          </cell>
          <cell r="J669">
            <v>0</v>
          </cell>
          <cell r="K669">
            <v>0</v>
          </cell>
          <cell r="M669">
            <v>0</v>
          </cell>
        </row>
        <row r="670">
          <cell r="F670">
            <v>0</v>
          </cell>
          <cell r="H670">
            <v>0</v>
          </cell>
          <cell r="I670">
            <v>0</v>
          </cell>
          <cell r="J670">
            <v>0</v>
          </cell>
          <cell r="K670">
            <v>0</v>
          </cell>
          <cell r="M670">
            <v>0</v>
          </cell>
        </row>
        <row r="671">
          <cell r="F671">
            <v>10703421132.57</v>
          </cell>
          <cell r="H671">
            <v>0</v>
          </cell>
          <cell r="I671">
            <v>10703421132.57</v>
          </cell>
          <cell r="J671">
            <v>0</v>
          </cell>
          <cell r="K671">
            <v>10703421132.57</v>
          </cell>
          <cell r="M671">
            <v>8793131108</v>
          </cell>
        </row>
        <row r="672">
          <cell r="F672">
            <v>0</v>
          </cell>
          <cell r="H672">
            <v>0</v>
          </cell>
          <cell r="I672">
            <v>0</v>
          </cell>
          <cell r="J672">
            <v>0</v>
          </cell>
          <cell r="K672">
            <v>0</v>
          </cell>
          <cell r="M672">
            <v>0</v>
          </cell>
        </row>
        <row r="673">
          <cell r="F673">
            <v>32597030.440000001</v>
          </cell>
          <cell r="H673">
            <v>0</v>
          </cell>
          <cell r="I673">
            <v>32597030.440000001</v>
          </cell>
          <cell r="J673">
            <v>0</v>
          </cell>
          <cell r="K673">
            <v>32597030.440000001</v>
          </cell>
          <cell r="M673">
            <v>49698734</v>
          </cell>
        </row>
        <row r="674">
          <cell r="F674">
            <v>0</v>
          </cell>
          <cell r="H674">
            <v>0</v>
          </cell>
          <cell r="I674">
            <v>0</v>
          </cell>
          <cell r="J674">
            <v>0</v>
          </cell>
          <cell r="K674">
            <v>0</v>
          </cell>
          <cell r="M674">
            <v>0</v>
          </cell>
        </row>
        <row r="675">
          <cell r="F675">
            <v>2122005306.1300001</v>
          </cell>
          <cell r="H675">
            <v>0</v>
          </cell>
          <cell r="I675">
            <v>2122005306.1300001</v>
          </cell>
          <cell r="J675">
            <v>0</v>
          </cell>
          <cell r="K675">
            <v>2122005306.1300001</v>
          </cell>
          <cell r="M675">
            <v>1886226687</v>
          </cell>
        </row>
        <row r="676">
          <cell r="F676">
            <v>0</v>
          </cell>
          <cell r="H676">
            <v>0</v>
          </cell>
          <cell r="I676">
            <v>0</v>
          </cell>
          <cell r="J676">
            <v>0</v>
          </cell>
          <cell r="K676">
            <v>0</v>
          </cell>
          <cell r="M676">
            <v>0</v>
          </cell>
        </row>
        <row r="677">
          <cell r="F677">
            <v>71267667.510000005</v>
          </cell>
          <cell r="H677">
            <v>0</v>
          </cell>
          <cell r="I677">
            <v>71267667.510000005</v>
          </cell>
          <cell r="J677">
            <v>0</v>
          </cell>
          <cell r="K677">
            <v>71267667.510000005</v>
          </cell>
          <cell r="M677">
            <v>63234549</v>
          </cell>
        </row>
        <row r="678">
          <cell r="F678">
            <v>0</v>
          </cell>
          <cell r="H678">
            <v>0</v>
          </cell>
          <cell r="I678">
            <v>0</v>
          </cell>
          <cell r="J678">
            <v>0</v>
          </cell>
          <cell r="K678">
            <v>0</v>
          </cell>
          <cell r="M678">
            <v>0</v>
          </cell>
        </row>
        <row r="679">
          <cell r="F679">
            <v>-9699896.4700000007</v>
          </cell>
          <cell r="H679">
            <v>0</v>
          </cell>
          <cell r="I679">
            <v>-9699896.4700000007</v>
          </cell>
          <cell r="J679">
            <v>0</v>
          </cell>
          <cell r="K679">
            <v>-9699896.4700000007</v>
          </cell>
          <cell r="M679">
            <v>-12564396</v>
          </cell>
        </row>
        <row r="680">
          <cell r="F680">
            <v>0</v>
          </cell>
          <cell r="H680">
            <v>0</v>
          </cell>
          <cell r="I680">
            <v>0</v>
          </cell>
          <cell r="J680">
            <v>0</v>
          </cell>
          <cell r="K680">
            <v>0</v>
          </cell>
          <cell r="M680">
            <v>0</v>
          </cell>
        </row>
        <row r="681">
          <cell r="F681">
            <v>15128768.560000001</v>
          </cell>
          <cell r="H681">
            <v>0</v>
          </cell>
          <cell r="I681">
            <v>15128768.560000001</v>
          </cell>
          <cell r="J681">
            <v>0</v>
          </cell>
          <cell r="K681">
            <v>15128768.560000001</v>
          </cell>
          <cell r="M681">
            <v>14229098</v>
          </cell>
        </row>
        <row r="682">
          <cell r="F682">
            <v>0</v>
          </cell>
          <cell r="H682">
            <v>0</v>
          </cell>
          <cell r="I682">
            <v>0</v>
          </cell>
          <cell r="J682">
            <v>0</v>
          </cell>
          <cell r="K682">
            <v>0</v>
          </cell>
          <cell r="M682">
            <v>0</v>
          </cell>
        </row>
        <row r="683">
          <cell r="F683">
            <v>59054291.859999999</v>
          </cell>
          <cell r="H683">
            <v>0</v>
          </cell>
          <cell r="I683">
            <v>59054291.859999999</v>
          </cell>
          <cell r="J683">
            <v>0</v>
          </cell>
          <cell r="K683">
            <v>59054291.859999999</v>
          </cell>
          <cell r="M683">
            <v>59054292</v>
          </cell>
        </row>
        <row r="684">
          <cell r="F684">
            <v>0</v>
          </cell>
          <cell r="H684">
            <v>0</v>
          </cell>
          <cell r="I684">
            <v>0</v>
          </cell>
          <cell r="J684">
            <v>0</v>
          </cell>
          <cell r="K684">
            <v>0</v>
          </cell>
          <cell r="M684">
            <v>0</v>
          </cell>
        </row>
        <row r="685">
          <cell r="F685">
            <v>-296514646.55000001</v>
          </cell>
          <cell r="H685">
            <v>0</v>
          </cell>
          <cell r="I685">
            <v>-296514646.55000001</v>
          </cell>
          <cell r="J685">
            <v>0</v>
          </cell>
          <cell r="K685">
            <v>-296514646.55000001</v>
          </cell>
          <cell r="M685">
            <v>-223515217</v>
          </cell>
        </row>
        <row r="686">
          <cell r="F686">
            <v>0</v>
          </cell>
          <cell r="H686">
            <v>0</v>
          </cell>
          <cell r="I686">
            <v>0</v>
          </cell>
          <cell r="J686">
            <v>0</v>
          </cell>
          <cell r="K686">
            <v>0</v>
          </cell>
          <cell r="M686">
            <v>0</v>
          </cell>
        </row>
        <row r="687">
          <cell r="F687">
            <v>13139753.02</v>
          </cell>
          <cell r="H687">
            <v>0</v>
          </cell>
          <cell r="I687">
            <v>13139753.02</v>
          </cell>
          <cell r="J687">
            <v>0</v>
          </cell>
          <cell r="K687">
            <v>13139753.02</v>
          </cell>
          <cell r="M687">
            <v>50896295</v>
          </cell>
        </row>
        <row r="688">
          <cell r="F688">
            <v>937525251.22000003</v>
          </cell>
          <cell r="H688">
            <v>0</v>
          </cell>
          <cell r="I688">
            <v>937525251.22000003</v>
          </cell>
          <cell r="J688">
            <v>0</v>
          </cell>
          <cell r="K688">
            <v>937525251.22000003</v>
          </cell>
          <cell r="M688">
            <v>743352799</v>
          </cell>
        </row>
        <row r="689">
          <cell r="F689">
            <v>0</v>
          </cell>
          <cell r="H689">
            <v>0</v>
          </cell>
          <cell r="I689">
            <v>0</v>
          </cell>
          <cell r="J689">
            <v>0</v>
          </cell>
          <cell r="K689">
            <v>0</v>
          </cell>
          <cell r="M689">
            <v>0</v>
          </cell>
        </row>
        <row r="690">
          <cell r="F690">
            <v>313074166.75</v>
          </cell>
          <cell r="H690">
            <v>0</v>
          </cell>
          <cell r="I690">
            <v>313074166.75</v>
          </cell>
          <cell r="J690">
            <v>0</v>
          </cell>
          <cell r="K690">
            <v>313074166.75</v>
          </cell>
          <cell r="M690">
            <v>303374141</v>
          </cell>
        </row>
        <row r="691">
          <cell r="F691">
            <v>-2420714.19</v>
          </cell>
          <cell r="H691">
            <v>0</v>
          </cell>
          <cell r="I691">
            <v>-2420714.19</v>
          </cell>
          <cell r="J691">
            <v>0</v>
          </cell>
          <cell r="K691">
            <v>-2420714.19</v>
          </cell>
          <cell r="M691">
            <v>-27924610</v>
          </cell>
        </row>
        <row r="692">
          <cell r="F692">
            <v>16878197.719999999</v>
          </cell>
          <cell r="H692">
            <v>0</v>
          </cell>
          <cell r="I692">
            <v>16878197.719999999</v>
          </cell>
          <cell r="J692">
            <v>0</v>
          </cell>
          <cell r="K692">
            <v>16878197.719999999</v>
          </cell>
          <cell r="M692">
            <v>8062755</v>
          </cell>
        </row>
        <row r="693">
          <cell r="F693">
            <v>31527745.09</v>
          </cell>
          <cell r="H693">
            <v>0</v>
          </cell>
          <cell r="I693">
            <v>31527745.09</v>
          </cell>
          <cell r="J693">
            <v>0</v>
          </cell>
          <cell r="K693">
            <v>31527745.09</v>
          </cell>
          <cell r="M693">
            <v>26328280</v>
          </cell>
        </row>
        <row r="694">
          <cell r="F694">
            <v>13730378.65</v>
          </cell>
          <cell r="H694">
            <v>0</v>
          </cell>
          <cell r="I694">
            <v>13730378.65</v>
          </cell>
          <cell r="J694">
            <v>0</v>
          </cell>
          <cell r="K694">
            <v>13730378.65</v>
          </cell>
          <cell r="M694">
            <v>22014236</v>
          </cell>
        </row>
        <row r="695">
          <cell r="F695">
            <v>-67825416.200000003</v>
          </cell>
          <cell r="H695">
            <v>0</v>
          </cell>
          <cell r="I695">
            <v>-67825416.200000003</v>
          </cell>
          <cell r="J695">
            <v>0</v>
          </cell>
          <cell r="K695">
            <v>-67825416.200000003</v>
          </cell>
          <cell r="M695">
            <v>55533880</v>
          </cell>
        </row>
        <row r="696">
          <cell r="F696">
            <v>-4591286781.9099998</v>
          </cell>
          <cell r="H696">
            <v>0</v>
          </cell>
          <cell r="I696">
            <v>-4591286781.9099998</v>
          </cell>
          <cell r="J696">
            <v>0</v>
          </cell>
          <cell r="K696">
            <v>-4591286781.9099998</v>
          </cell>
          <cell r="M696">
            <v>-3453816854</v>
          </cell>
        </row>
        <row r="697">
          <cell r="F697">
            <v>-313381749.79000002</v>
          </cell>
          <cell r="H697">
            <v>0</v>
          </cell>
          <cell r="I697">
            <v>-313381749.79000002</v>
          </cell>
          <cell r="J697">
            <v>0</v>
          </cell>
          <cell r="K697">
            <v>-313381749.79000002</v>
          </cell>
          <cell r="M697">
            <v>-313382498</v>
          </cell>
        </row>
        <row r="698">
          <cell r="F698">
            <v>118449317.48</v>
          </cell>
          <cell r="H698">
            <v>0</v>
          </cell>
          <cell r="I698">
            <v>118449317.48</v>
          </cell>
          <cell r="J698">
            <v>0</v>
          </cell>
          <cell r="K698">
            <v>118449317.48</v>
          </cell>
          <cell r="M698">
            <v>118449317</v>
          </cell>
        </row>
        <row r="699">
          <cell r="F699">
            <v>-34466390203.739998</v>
          </cell>
          <cell r="H699">
            <v>9588176.7699999996</v>
          </cell>
          <cell r="I699">
            <v>-34456802026.970001</v>
          </cell>
          <cell r="J699">
            <v>0</v>
          </cell>
          <cell r="K699">
            <v>-34456802026.970001</v>
          </cell>
          <cell r="M699">
            <v>-34901240949</v>
          </cell>
        </row>
        <row r="700">
          <cell r="F700">
            <v>-6071878.4800000004</v>
          </cell>
          <cell r="H700">
            <v>0</v>
          </cell>
          <cell r="I700">
            <v>-6071878.4800000004</v>
          </cell>
          <cell r="J700">
            <v>0</v>
          </cell>
          <cell r="K700">
            <v>-6071878.4800000004</v>
          </cell>
          <cell r="M700">
            <v>-6071878</v>
          </cell>
        </row>
        <row r="701">
          <cell r="F701">
            <v>-2762724132.71</v>
          </cell>
          <cell r="H701">
            <v>0</v>
          </cell>
          <cell r="I701">
            <v>-2762724132.71</v>
          </cell>
          <cell r="J701">
            <v>0</v>
          </cell>
          <cell r="K701">
            <v>-2762724132.71</v>
          </cell>
          <cell r="M701">
            <v>-2590164760</v>
          </cell>
        </row>
        <row r="702">
          <cell r="F702">
            <v>226154800.91</v>
          </cell>
          <cell r="H702">
            <v>0</v>
          </cell>
          <cell r="I702">
            <v>226154800.91</v>
          </cell>
          <cell r="J702">
            <v>0</v>
          </cell>
          <cell r="K702">
            <v>226154800.91</v>
          </cell>
          <cell r="M702">
            <v>226154801</v>
          </cell>
        </row>
        <row r="703">
          <cell r="F703">
            <v>-14046850.15</v>
          </cell>
          <cell r="H703">
            <v>0</v>
          </cell>
          <cell r="I703">
            <v>-14046850.15</v>
          </cell>
          <cell r="J703">
            <v>0</v>
          </cell>
          <cell r="K703">
            <v>-14046850.15</v>
          </cell>
          <cell r="M703">
            <v>-14046850</v>
          </cell>
        </row>
        <row r="704">
          <cell r="F704">
            <v>-2653277.6</v>
          </cell>
          <cell r="H704">
            <v>0</v>
          </cell>
          <cell r="I704">
            <v>-2653277.6</v>
          </cell>
          <cell r="J704">
            <v>0</v>
          </cell>
          <cell r="K704">
            <v>-2653277.6</v>
          </cell>
          <cell r="M704">
            <v>-2653278</v>
          </cell>
        </row>
        <row r="705">
          <cell r="F705">
            <v>-21576399.280000001</v>
          </cell>
          <cell r="H705">
            <v>0</v>
          </cell>
          <cell r="I705">
            <v>-21576399.280000001</v>
          </cell>
          <cell r="J705">
            <v>0</v>
          </cell>
          <cell r="K705">
            <v>-21576399.280000001</v>
          </cell>
          <cell r="M705">
            <v>-21561399</v>
          </cell>
        </row>
        <row r="706">
          <cell r="F706">
            <v>-765060</v>
          </cell>
          <cell r="H706">
            <v>0</v>
          </cell>
          <cell r="I706">
            <v>-765060</v>
          </cell>
          <cell r="J706">
            <v>0</v>
          </cell>
          <cell r="K706">
            <v>-765060</v>
          </cell>
          <cell r="M706">
            <v>-765060</v>
          </cell>
        </row>
        <row r="707">
          <cell r="F707">
            <v>0</v>
          </cell>
          <cell r="H707">
            <v>0</v>
          </cell>
          <cell r="I707">
            <v>0</v>
          </cell>
          <cell r="J707">
            <v>0</v>
          </cell>
          <cell r="K707">
            <v>0</v>
          </cell>
          <cell r="M707">
            <v>0</v>
          </cell>
        </row>
        <row r="708">
          <cell r="F708">
            <v>0</v>
          </cell>
          <cell r="H708">
            <v>0</v>
          </cell>
          <cell r="I708">
            <v>0</v>
          </cell>
          <cell r="J708">
            <v>0</v>
          </cell>
          <cell r="K708">
            <v>0</v>
          </cell>
          <cell r="M708">
            <v>0</v>
          </cell>
        </row>
        <row r="709">
          <cell r="F709">
            <v>6674035.8200000003</v>
          </cell>
          <cell r="H709">
            <v>0</v>
          </cell>
          <cell r="I709">
            <v>6674035.8200000003</v>
          </cell>
          <cell r="J709">
            <v>0</v>
          </cell>
          <cell r="K709">
            <v>6674035.8200000003</v>
          </cell>
          <cell r="M709">
            <v>6674036</v>
          </cell>
        </row>
        <row r="710">
          <cell r="F710">
            <v>11023880.4</v>
          </cell>
          <cell r="H710">
            <v>0</v>
          </cell>
          <cell r="I710">
            <v>11023880.4</v>
          </cell>
          <cell r="J710">
            <v>0</v>
          </cell>
          <cell r="K710">
            <v>11023880.4</v>
          </cell>
          <cell r="M710">
            <v>11023880</v>
          </cell>
        </row>
        <row r="711">
          <cell r="F711">
            <v>0</v>
          </cell>
          <cell r="H711">
            <v>0</v>
          </cell>
          <cell r="I711">
            <v>0</v>
          </cell>
          <cell r="J711">
            <v>0</v>
          </cell>
          <cell r="K711">
            <v>0</v>
          </cell>
          <cell r="M711">
            <v>0</v>
          </cell>
        </row>
        <row r="712">
          <cell r="F712">
            <v>-438043020.31999999</v>
          </cell>
          <cell r="H712">
            <v>592316186.48000002</v>
          </cell>
          <cell r="I712">
            <v>154273166.16</v>
          </cell>
          <cell r="J712">
            <v>0</v>
          </cell>
          <cell r="K712">
            <v>154273166.16</v>
          </cell>
          <cell r="M712">
            <v>-35783558</v>
          </cell>
        </row>
        <row r="713">
          <cell r="F713">
            <v>-15513884.199999999</v>
          </cell>
          <cell r="H713">
            <v>0</v>
          </cell>
          <cell r="I713">
            <v>-15513884.199999999</v>
          </cell>
          <cell r="J713">
            <v>0</v>
          </cell>
          <cell r="K713">
            <v>-15513884.199999999</v>
          </cell>
          <cell r="M713">
            <v>-15513384</v>
          </cell>
        </row>
        <row r="714">
          <cell r="F714">
            <v>-9657759.1199999992</v>
          </cell>
          <cell r="H714">
            <v>0</v>
          </cell>
          <cell r="I714">
            <v>-9657759.1199999992</v>
          </cell>
          <cell r="J714">
            <v>0</v>
          </cell>
          <cell r="K714">
            <v>-9657759.1199999992</v>
          </cell>
          <cell r="M714">
            <v>-9657759</v>
          </cell>
        </row>
        <row r="715">
          <cell r="F715">
            <v>0</v>
          </cell>
          <cell r="H715">
            <v>0</v>
          </cell>
          <cell r="I715">
            <v>0</v>
          </cell>
          <cell r="J715">
            <v>0</v>
          </cell>
          <cell r="K715">
            <v>0</v>
          </cell>
          <cell r="M715">
            <v>0</v>
          </cell>
        </row>
        <row r="716">
          <cell r="F716">
            <v>0</v>
          </cell>
          <cell r="H716">
            <v>0</v>
          </cell>
          <cell r="I716">
            <v>0</v>
          </cell>
          <cell r="J716">
            <v>0</v>
          </cell>
          <cell r="K716">
            <v>0</v>
          </cell>
          <cell r="M716">
            <v>0</v>
          </cell>
        </row>
        <row r="717">
          <cell r="F717">
            <v>5776647.3200000003</v>
          </cell>
          <cell r="H717">
            <v>0</v>
          </cell>
          <cell r="I717">
            <v>5776647.3200000003</v>
          </cell>
          <cell r="J717">
            <v>0</v>
          </cell>
          <cell r="K717">
            <v>5776647.3200000003</v>
          </cell>
          <cell r="M717">
            <v>5779447</v>
          </cell>
        </row>
        <row r="718">
          <cell r="F718">
            <v>0</v>
          </cell>
          <cell r="H718">
            <v>0</v>
          </cell>
          <cell r="I718">
            <v>0</v>
          </cell>
          <cell r="J718">
            <v>0</v>
          </cell>
          <cell r="K718">
            <v>0</v>
          </cell>
          <cell r="M718">
            <v>0</v>
          </cell>
        </row>
        <row r="719">
          <cell r="F719">
            <v>-26412187.850000001</v>
          </cell>
          <cell r="H719">
            <v>0</v>
          </cell>
          <cell r="I719">
            <v>-26412187.850000001</v>
          </cell>
          <cell r="J719">
            <v>0</v>
          </cell>
          <cell r="K719">
            <v>-26412187.850000001</v>
          </cell>
          <cell r="M719">
            <v>-26412188</v>
          </cell>
        </row>
        <row r="720">
          <cell r="F720">
            <v>0</v>
          </cell>
          <cell r="H720">
            <v>0</v>
          </cell>
          <cell r="I720">
            <v>0</v>
          </cell>
          <cell r="J720">
            <v>0</v>
          </cell>
          <cell r="K720">
            <v>0</v>
          </cell>
          <cell r="M720">
            <v>0</v>
          </cell>
        </row>
        <row r="721">
          <cell r="F721">
            <v>6048596.2999999998</v>
          </cell>
          <cell r="H721">
            <v>0</v>
          </cell>
          <cell r="I721">
            <v>6048596.2999999998</v>
          </cell>
          <cell r="J721">
            <v>0</v>
          </cell>
          <cell r="K721">
            <v>6048596.2999999998</v>
          </cell>
          <cell r="M721">
            <v>6048596</v>
          </cell>
        </row>
        <row r="722">
          <cell r="F722">
            <v>8175253.5</v>
          </cell>
          <cell r="H722">
            <v>0</v>
          </cell>
          <cell r="I722">
            <v>8175253.5</v>
          </cell>
          <cell r="J722">
            <v>0</v>
          </cell>
          <cell r="K722">
            <v>8175253.5</v>
          </cell>
          <cell r="M722">
            <v>8175254</v>
          </cell>
        </row>
        <row r="723">
          <cell r="F723">
            <v>2732047.56</v>
          </cell>
          <cell r="H723">
            <v>0</v>
          </cell>
          <cell r="I723">
            <v>2732047.56</v>
          </cell>
          <cell r="J723">
            <v>0</v>
          </cell>
          <cell r="K723">
            <v>2732047.56</v>
          </cell>
          <cell r="M723">
            <v>2732048</v>
          </cell>
        </row>
        <row r="724">
          <cell r="F724">
            <v>-52564.47</v>
          </cell>
          <cell r="H724">
            <v>0</v>
          </cell>
          <cell r="I724">
            <v>-52564.47</v>
          </cell>
          <cell r="J724">
            <v>0</v>
          </cell>
          <cell r="K724">
            <v>-52564.47</v>
          </cell>
          <cell r="M724">
            <v>-6545</v>
          </cell>
        </row>
        <row r="725">
          <cell r="F725">
            <v>-1626421.11</v>
          </cell>
          <cell r="H725">
            <v>0</v>
          </cell>
          <cell r="I725">
            <v>-1626421.11</v>
          </cell>
          <cell r="J725">
            <v>0</v>
          </cell>
          <cell r="K725">
            <v>-1626421.11</v>
          </cell>
          <cell r="M725">
            <v>-1626421</v>
          </cell>
        </row>
        <row r="726">
          <cell r="F726">
            <v>-42469410.840000004</v>
          </cell>
          <cell r="H726">
            <v>0</v>
          </cell>
          <cell r="I726">
            <v>-42469410.840000004</v>
          </cell>
          <cell r="J726">
            <v>0</v>
          </cell>
          <cell r="K726">
            <v>-42469410.840000004</v>
          </cell>
          <cell r="M726">
            <v>-42468562</v>
          </cell>
        </row>
        <row r="727">
          <cell r="F727">
            <v>-819932.94</v>
          </cell>
          <cell r="H727">
            <v>0</v>
          </cell>
          <cell r="I727">
            <v>-819932.94</v>
          </cell>
          <cell r="J727">
            <v>0</v>
          </cell>
          <cell r="K727">
            <v>-819932.94</v>
          </cell>
          <cell r="M727">
            <v>-819933</v>
          </cell>
        </row>
        <row r="728">
          <cell r="F728">
            <v>7656561.8899999997</v>
          </cell>
          <cell r="H728">
            <v>0</v>
          </cell>
          <cell r="I728">
            <v>7656561.8899999997</v>
          </cell>
          <cell r="J728">
            <v>0</v>
          </cell>
          <cell r="K728">
            <v>7656561.8899999997</v>
          </cell>
          <cell r="M728">
            <v>7656562</v>
          </cell>
        </row>
        <row r="729">
          <cell r="F729">
            <v>-27805386</v>
          </cell>
          <cell r="H729">
            <v>0</v>
          </cell>
          <cell r="I729">
            <v>-27805386</v>
          </cell>
          <cell r="J729">
            <v>0</v>
          </cell>
          <cell r="K729">
            <v>-27805386</v>
          </cell>
          <cell r="M729">
            <v>-27805386</v>
          </cell>
        </row>
        <row r="730">
          <cell r="F730">
            <v>526575.21</v>
          </cell>
          <cell r="H730">
            <v>0</v>
          </cell>
          <cell r="I730">
            <v>526575.21</v>
          </cell>
          <cell r="J730">
            <v>0</v>
          </cell>
          <cell r="K730">
            <v>526575.21</v>
          </cell>
          <cell r="M730">
            <v>526575</v>
          </cell>
        </row>
        <row r="731">
          <cell r="F731">
            <v>0</v>
          </cell>
          <cell r="H731">
            <v>0</v>
          </cell>
          <cell r="I731">
            <v>0</v>
          </cell>
          <cell r="J731">
            <v>0</v>
          </cell>
          <cell r="K731">
            <v>0</v>
          </cell>
          <cell r="M731">
            <v>0</v>
          </cell>
        </row>
        <row r="732">
          <cell r="F732">
            <v>0</v>
          </cell>
          <cell r="H732">
            <v>0</v>
          </cell>
          <cell r="I732">
            <v>0</v>
          </cell>
          <cell r="J732">
            <v>0</v>
          </cell>
          <cell r="K732">
            <v>0</v>
          </cell>
          <cell r="M732">
            <v>0</v>
          </cell>
        </row>
        <row r="733">
          <cell r="F733">
            <v>0</v>
          </cell>
          <cell r="H733">
            <v>0</v>
          </cell>
          <cell r="I733">
            <v>0</v>
          </cell>
          <cell r="J733">
            <v>0</v>
          </cell>
          <cell r="K733">
            <v>0</v>
          </cell>
          <cell r="M733">
            <v>0</v>
          </cell>
        </row>
        <row r="734">
          <cell r="F734">
            <v>-342133.61</v>
          </cell>
          <cell r="H734">
            <v>0</v>
          </cell>
          <cell r="I734">
            <v>-342133.61</v>
          </cell>
          <cell r="J734">
            <v>0</v>
          </cell>
          <cell r="K734">
            <v>-342133.61</v>
          </cell>
          <cell r="M734">
            <v>-342134</v>
          </cell>
        </row>
        <row r="735">
          <cell r="F735">
            <v>2010946.9</v>
          </cell>
          <cell r="H735">
            <v>0</v>
          </cell>
          <cell r="I735">
            <v>2010946.9</v>
          </cell>
          <cell r="J735">
            <v>0</v>
          </cell>
          <cell r="K735">
            <v>2010946.9</v>
          </cell>
          <cell r="M735">
            <v>2010947</v>
          </cell>
        </row>
        <row r="736">
          <cell r="F736">
            <v>59709180.859999999</v>
          </cell>
          <cell r="H736">
            <v>0</v>
          </cell>
          <cell r="I736">
            <v>59709180.859999999</v>
          </cell>
          <cell r="J736">
            <v>0</v>
          </cell>
          <cell r="K736">
            <v>59709180.859999999</v>
          </cell>
          <cell r="M736">
            <v>59709181</v>
          </cell>
        </row>
        <row r="737">
          <cell r="F737">
            <v>81439058501.25</v>
          </cell>
          <cell r="H737">
            <v>-395561794.49000001</v>
          </cell>
          <cell r="I737">
            <v>81043496706.759995</v>
          </cell>
          <cell r="J737">
            <v>0</v>
          </cell>
          <cell r="K737">
            <v>81043496706.759995</v>
          </cell>
          <cell r="M737">
            <v>71266980810</v>
          </cell>
        </row>
        <row r="738">
          <cell r="F738">
            <v>44351143.93</v>
          </cell>
          <cell r="H738">
            <v>0</v>
          </cell>
          <cell r="I738">
            <v>44351143.93</v>
          </cell>
          <cell r="J738">
            <v>0</v>
          </cell>
          <cell r="K738">
            <v>44351143.93</v>
          </cell>
          <cell r="M738">
            <v>44351144</v>
          </cell>
        </row>
        <row r="739">
          <cell r="F739">
            <v>1334852613.3099999</v>
          </cell>
          <cell r="H739">
            <v>0</v>
          </cell>
          <cell r="I739">
            <v>1334852613.3099999</v>
          </cell>
          <cell r="J739">
            <v>0</v>
          </cell>
          <cell r="K739">
            <v>1334852613.3099999</v>
          </cell>
          <cell r="M739">
            <v>1334852613</v>
          </cell>
        </row>
        <row r="740">
          <cell r="F740">
            <v>213798622.77000001</v>
          </cell>
          <cell r="H740">
            <v>0</v>
          </cell>
          <cell r="I740">
            <v>213798622.77000001</v>
          </cell>
          <cell r="J740">
            <v>0</v>
          </cell>
          <cell r="K740">
            <v>213798622.77000001</v>
          </cell>
          <cell r="M740">
            <v>213798623</v>
          </cell>
        </row>
        <row r="741">
          <cell r="F741">
            <v>111497599.27</v>
          </cell>
          <cell r="H741">
            <v>0</v>
          </cell>
          <cell r="I741">
            <v>111497599.27</v>
          </cell>
          <cell r="J741">
            <v>0</v>
          </cell>
          <cell r="K741">
            <v>111497599.27</v>
          </cell>
          <cell r="M741">
            <v>111497599</v>
          </cell>
        </row>
        <row r="742">
          <cell r="F742">
            <v>-5106677960.79</v>
          </cell>
          <cell r="H742">
            <v>-40667228.710000001</v>
          </cell>
          <cell r="I742">
            <v>-5147345189.5</v>
          </cell>
          <cell r="J742">
            <v>0</v>
          </cell>
          <cell r="K742">
            <v>-5147345189.5</v>
          </cell>
          <cell r="M742">
            <v>-3119705128</v>
          </cell>
        </row>
        <row r="743">
          <cell r="F743">
            <v>0</v>
          </cell>
          <cell r="H743">
            <v>0</v>
          </cell>
          <cell r="I743">
            <v>0</v>
          </cell>
          <cell r="J743">
            <v>0</v>
          </cell>
          <cell r="K743">
            <v>0</v>
          </cell>
          <cell r="M743">
            <v>0</v>
          </cell>
        </row>
        <row r="744">
          <cell r="F744">
            <v>-20857013913.48</v>
          </cell>
          <cell r="H744">
            <v>-42748049.479999997</v>
          </cell>
          <cell r="I744">
            <v>-20899761962.959999</v>
          </cell>
          <cell r="J744">
            <v>0</v>
          </cell>
          <cell r="K744">
            <v>-20899761962.959999</v>
          </cell>
          <cell r="M744">
            <v>-18479332160</v>
          </cell>
        </row>
        <row r="745">
          <cell r="F745">
            <v>0</v>
          </cell>
          <cell r="H745">
            <v>0</v>
          </cell>
          <cell r="I745">
            <v>0</v>
          </cell>
          <cell r="J745">
            <v>0</v>
          </cell>
          <cell r="K745">
            <v>0</v>
          </cell>
          <cell r="M745">
            <v>0</v>
          </cell>
        </row>
        <row r="746">
          <cell r="F746">
            <v>228547994.47999999</v>
          </cell>
          <cell r="H746">
            <v>0</v>
          </cell>
          <cell r="I746">
            <v>228547994.47999999</v>
          </cell>
          <cell r="J746">
            <v>0</v>
          </cell>
          <cell r="K746">
            <v>228547994.47999999</v>
          </cell>
          <cell r="M746">
            <v>228547994</v>
          </cell>
        </row>
        <row r="747">
          <cell r="F747">
            <v>0</v>
          </cell>
          <cell r="H747">
            <v>0</v>
          </cell>
          <cell r="I747">
            <v>0</v>
          </cell>
          <cell r="J747">
            <v>0</v>
          </cell>
          <cell r="K747">
            <v>0</v>
          </cell>
          <cell r="M747">
            <v>0</v>
          </cell>
        </row>
        <row r="748">
          <cell r="F748">
            <v>-1991593774.5999999</v>
          </cell>
          <cell r="H748">
            <v>-93088.43</v>
          </cell>
          <cell r="I748">
            <v>-1991686863.03</v>
          </cell>
          <cell r="J748">
            <v>0</v>
          </cell>
          <cell r="K748">
            <v>-1991686863.03</v>
          </cell>
          <cell r="M748">
            <v>-1223642438</v>
          </cell>
        </row>
        <row r="749">
          <cell r="F749">
            <v>0</v>
          </cell>
          <cell r="H749">
            <v>0</v>
          </cell>
          <cell r="I749">
            <v>0</v>
          </cell>
          <cell r="J749">
            <v>0</v>
          </cell>
          <cell r="K749">
            <v>0</v>
          </cell>
          <cell r="M749">
            <v>0</v>
          </cell>
        </row>
        <row r="750">
          <cell r="F750">
            <v>273206.48</v>
          </cell>
          <cell r="H750">
            <v>0</v>
          </cell>
          <cell r="I750">
            <v>273206.48</v>
          </cell>
          <cell r="J750">
            <v>0</v>
          </cell>
          <cell r="K750">
            <v>273206.48</v>
          </cell>
          <cell r="M750">
            <v>273206</v>
          </cell>
        </row>
        <row r="751">
          <cell r="F751">
            <v>7240</v>
          </cell>
          <cell r="H751">
            <v>0</v>
          </cell>
          <cell r="I751">
            <v>7240</v>
          </cell>
          <cell r="J751">
            <v>0</v>
          </cell>
          <cell r="K751">
            <v>7240</v>
          </cell>
          <cell r="M751">
            <v>7240</v>
          </cell>
        </row>
        <row r="752">
          <cell r="F752">
            <v>-380644727.94999999</v>
          </cell>
          <cell r="H752">
            <v>0</v>
          </cell>
          <cell r="I752">
            <v>-380644727.94999999</v>
          </cell>
          <cell r="J752">
            <v>0</v>
          </cell>
          <cell r="K752">
            <v>-380644727.94999999</v>
          </cell>
          <cell r="M752">
            <v>-283214129</v>
          </cell>
        </row>
        <row r="753">
          <cell r="F753">
            <v>0</v>
          </cell>
          <cell r="H753">
            <v>0</v>
          </cell>
          <cell r="I753">
            <v>0</v>
          </cell>
          <cell r="J753">
            <v>0</v>
          </cell>
          <cell r="K753">
            <v>0</v>
          </cell>
          <cell r="M753">
            <v>0</v>
          </cell>
        </row>
        <row r="754">
          <cell r="F754">
            <v>-1312157728.75</v>
          </cell>
          <cell r="H754">
            <v>0</v>
          </cell>
          <cell r="I754">
            <v>-1312157728.75</v>
          </cell>
          <cell r="J754">
            <v>0</v>
          </cell>
          <cell r="K754">
            <v>-1312157728.75</v>
          </cell>
          <cell r="M754">
            <v>-672525053</v>
          </cell>
        </row>
        <row r="755">
          <cell r="F755">
            <v>0</v>
          </cell>
          <cell r="H755">
            <v>0</v>
          </cell>
          <cell r="I755">
            <v>0</v>
          </cell>
          <cell r="J755">
            <v>0</v>
          </cell>
          <cell r="K755">
            <v>0</v>
          </cell>
          <cell r="M755">
            <v>0</v>
          </cell>
        </row>
        <row r="756">
          <cell r="F756">
            <v>-1082209615.22</v>
          </cell>
          <cell r="H756">
            <v>0</v>
          </cell>
          <cell r="I756">
            <v>-1082209615.22</v>
          </cell>
          <cell r="J756">
            <v>0</v>
          </cell>
          <cell r="K756">
            <v>-1082209615.22</v>
          </cell>
          <cell r="M756">
            <v>-708322269</v>
          </cell>
        </row>
        <row r="757">
          <cell r="F757">
            <v>0</v>
          </cell>
          <cell r="H757">
            <v>0</v>
          </cell>
          <cell r="I757">
            <v>0</v>
          </cell>
          <cell r="J757">
            <v>0</v>
          </cell>
          <cell r="K757">
            <v>0</v>
          </cell>
          <cell r="M757">
            <v>0</v>
          </cell>
        </row>
        <row r="758">
          <cell r="F758">
            <v>-383910037.75999999</v>
          </cell>
          <cell r="H758">
            <v>-34190</v>
          </cell>
          <cell r="I758">
            <v>-383944227.75999999</v>
          </cell>
          <cell r="J758">
            <v>0</v>
          </cell>
          <cell r="K758">
            <v>-383944227.75999999</v>
          </cell>
          <cell r="M758">
            <v>-326645230</v>
          </cell>
        </row>
        <row r="759">
          <cell r="F759">
            <v>0</v>
          </cell>
          <cell r="H759">
            <v>0</v>
          </cell>
          <cell r="I759">
            <v>0</v>
          </cell>
          <cell r="J759">
            <v>0</v>
          </cell>
          <cell r="K759">
            <v>0</v>
          </cell>
          <cell r="M759">
            <v>0</v>
          </cell>
        </row>
        <row r="760">
          <cell r="F760">
            <v>45191132.950000003</v>
          </cell>
          <cell r="H760">
            <v>0</v>
          </cell>
          <cell r="I760">
            <v>45191132.950000003</v>
          </cell>
          <cell r="J760">
            <v>0</v>
          </cell>
          <cell r="K760">
            <v>45191132.950000003</v>
          </cell>
          <cell r="M760">
            <v>44290100</v>
          </cell>
        </row>
        <row r="761">
          <cell r="F761">
            <v>43979662.770000003</v>
          </cell>
          <cell r="H761">
            <v>0</v>
          </cell>
          <cell r="I761">
            <v>43979662.770000003</v>
          </cell>
          <cell r="J761">
            <v>0</v>
          </cell>
          <cell r="K761">
            <v>43979662.770000003</v>
          </cell>
          <cell r="M761">
            <v>43504838</v>
          </cell>
        </row>
        <row r="762">
          <cell r="F762">
            <v>0</v>
          </cell>
          <cell r="H762">
            <v>0</v>
          </cell>
          <cell r="I762">
            <v>0</v>
          </cell>
          <cell r="J762">
            <v>0</v>
          </cell>
          <cell r="K762">
            <v>0</v>
          </cell>
          <cell r="M762">
            <v>0</v>
          </cell>
        </row>
        <row r="763">
          <cell r="F763">
            <v>49415001.829999998</v>
          </cell>
          <cell r="H763">
            <v>0</v>
          </cell>
          <cell r="I763">
            <v>49415001.829999998</v>
          </cell>
          <cell r="J763">
            <v>0</v>
          </cell>
          <cell r="K763">
            <v>49415001.829999998</v>
          </cell>
          <cell r="M763">
            <v>187027959</v>
          </cell>
        </row>
        <row r="764">
          <cell r="F764">
            <v>0</v>
          </cell>
          <cell r="H764">
            <v>0</v>
          </cell>
          <cell r="I764">
            <v>0</v>
          </cell>
          <cell r="J764">
            <v>0</v>
          </cell>
          <cell r="K764">
            <v>0</v>
          </cell>
          <cell r="M764">
            <v>0</v>
          </cell>
        </row>
        <row r="765">
          <cell r="F765">
            <v>119864553.05</v>
          </cell>
          <cell r="H765">
            <v>0</v>
          </cell>
          <cell r="I765">
            <v>119864553.05</v>
          </cell>
          <cell r="J765">
            <v>0</v>
          </cell>
          <cell r="K765">
            <v>119864553.05</v>
          </cell>
          <cell r="M765">
            <v>86740798</v>
          </cell>
        </row>
        <row r="766">
          <cell r="F766">
            <v>0</v>
          </cell>
          <cell r="H766">
            <v>0</v>
          </cell>
          <cell r="I766">
            <v>0</v>
          </cell>
          <cell r="J766">
            <v>0</v>
          </cell>
          <cell r="K766">
            <v>0</v>
          </cell>
          <cell r="M766">
            <v>0</v>
          </cell>
        </row>
        <row r="767">
          <cell r="F767">
            <v>-2236010760.1100001</v>
          </cell>
          <cell r="H767">
            <v>-8246722.7199999997</v>
          </cell>
          <cell r="I767">
            <v>-2244257482.8299999</v>
          </cell>
          <cell r="J767">
            <v>0</v>
          </cell>
          <cell r="K767">
            <v>-2244257482.8299999</v>
          </cell>
          <cell r="M767">
            <v>-1551784608</v>
          </cell>
        </row>
        <row r="768">
          <cell r="F768">
            <v>0</v>
          </cell>
          <cell r="H768">
            <v>0</v>
          </cell>
          <cell r="I768">
            <v>0</v>
          </cell>
          <cell r="J768">
            <v>0</v>
          </cell>
          <cell r="K768">
            <v>0</v>
          </cell>
          <cell r="M768">
            <v>0</v>
          </cell>
        </row>
        <row r="769">
          <cell r="F769">
            <v>257725749.41</v>
          </cell>
          <cell r="H769">
            <v>0</v>
          </cell>
          <cell r="I769">
            <v>257725749.41</v>
          </cell>
          <cell r="J769">
            <v>0</v>
          </cell>
          <cell r="K769">
            <v>257725749.41</v>
          </cell>
          <cell r="M769">
            <v>250490926</v>
          </cell>
        </row>
        <row r="770">
          <cell r="F770">
            <v>0</v>
          </cell>
          <cell r="H770">
            <v>0</v>
          </cell>
          <cell r="I770">
            <v>0</v>
          </cell>
          <cell r="J770">
            <v>0</v>
          </cell>
          <cell r="K770">
            <v>0</v>
          </cell>
          <cell r="M770">
            <v>0</v>
          </cell>
        </row>
        <row r="771">
          <cell r="F771">
            <v>1388810678.46</v>
          </cell>
          <cell r="H771">
            <v>-35221887.409999996</v>
          </cell>
          <cell r="I771">
            <v>1353588791.05</v>
          </cell>
          <cell r="J771">
            <v>0</v>
          </cell>
          <cell r="K771">
            <v>1353588791.05</v>
          </cell>
          <cell r="M771">
            <v>1060366736</v>
          </cell>
        </row>
        <row r="772">
          <cell r="F772">
            <v>0</v>
          </cell>
          <cell r="H772">
            <v>0</v>
          </cell>
          <cell r="I772">
            <v>0</v>
          </cell>
          <cell r="J772">
            <v>0</v>
          </cell>
          <cell r="K772">
            <v>0</v>
          </cell>
          <cell r="M772">
            <v>0</v>
          </cell>
        </row>
        <row r="773">
          <cell r="F773">
            <v>1506231071.23</v>
          </cell>
          <cell r="H773">
            <v>0</v>
          </cell>
          <cell r="I773">
            <v>1506231071.23</v>
          </cell>
          <cell r="J773">
            <v>0</v>
          </cell>
          <cell r="K773">
            <v>1506231071.23</v>
          </cell>
          <cell r="M773">
            <v>911852855</v>
          </cell>
        </row>
        <row r="774">
          <cell r="F774">
            <v>0</v>
          </cell>
          <cell r="H774">
            <v>0</v>
          </cell>
          <cell r="I774">
            <v>0</v>
          </cell>
          <cell r="J774">
            <v>0</v>
          </cell>
          <cell r="K774">
            <v>0</v>
          </cell>
          <cell r="M774">
            <v>0</v>
          </cell>
        </row>
        <row r="775">
          <cell r="F775">
            <v>96935.83</v>
          </cell>
          <cell r="H775">
            <v>-5557004.5899999999</v>
          </cell>
          <cell r="I775">
            <v>-5460068.7599999998</v>
          </cell>
          <cell r="J775">
            <v>0</v>
          </cell>
          <cell r="K775">
            <v>-5460068.7599999998</v>
          </cell>
          <cell r="M775">
            <v>-58207852</v>
          </cell>
        </row>
        <row r="776">
          <cell r="F776">
            <v>0</v>
          </cell>
          <cell r="H776">
            <v>0</v>
          </cell>
          <cell r="I776">
            <v>0</v>
          </cell>
          <cell r="J776">
            <v>0</v>
          </cell>
          <cell r="K776">
            <v>0</v>
          </cell>
          <cell r="M776">
            <v>0</v>
          </cell>
        </row>
        <row r="777">
          <cell r="F777">
            <v>13438821.34</v>
          </cell>
          <cell r="H777">
            <v>0</v>
          </cell>
          <cell r="I777">
            <v>13438821.34</v>
          </cell>
          <cell r="J777">
            <v>0</v>
          </cell>
          <cell r="K777">
            <v>13438821.34</v>
          </cell>
          <cell r="M777">
            <v>13438821</v>
          </cell>
        </row>
        <row r="778">
          <cell r="F778">
            <v>-12934793032.809999</v>
          </cell>
          <cell r="H778">
            <v>0</v>
          </cell>
          <cell r="I778">
            <v>-12934793032.809999</v>
          </cell>
          <cell r="J778">
            <v>0</v>
          </cell>
          <cell r="K778">
            <v>-12934793032.809999</v>
          </cell>
          <cell r="M778">
            <v>-9931412729</v>
          </cell>
        </row>
        <row r="779">
          <cell r="F779">
            <v>1099.28</v>
          </cell>
          <cell r="H779">
            <v>0</v>
          </cell>
          <cell r="I779">
            <v>1099.28</v>
          </cell>
          <cell r="J779">
            <v>0</v>
          </cell>
          <cell r="K779">
            <v>1099.28</v>
          </cell>
          <cell r="M779">
            <v>1099</v>
          </cell>
        </row>
        <row r="780">
          <cell r="F780">
            <v>-151406814.40000001</v>
          </cell>
          <cell r="H780">
            <v>-960446.54</v>
          </cell>
          <cell r="I780">
            <v>-152367260.94</v>
          </cell>
          <cell r="J780">
            <v>0</v>
          </cell>
          <cell r="K780">
            <v>-152367260.94</v>
          </cell>
          <cell r="M780">
            <v>-152799621</v>
          </cell>
        </row>
        <row r="781">
          <cell r="F781">
            <v>0</v>
          </cell>
          <cell r="H781">
            <v>0</v>
          </cell>
          <cell r="I781">
            <v>0</v>
          </cell>
          <cell r="J781">
            <v>0</v>
          </cell>
          <cell r="K781">
            <v>0</v>
          </cell>
          <cell r="M781">
            <v>0</v>
          </cell>
        </row>
        <row r="782">
          <cell r="F782">
            <v>-246963919.81</v>
          </cell>
          <cell r="H782">
            <v>-35250663.509999998</v>
          </cell>
          <cell r="I782">
            <v>-282214583.31999999</v>
          </cell>
          <cell r="J782">
            <v>0</v>
          </cell>
          <cell r="K782">
            <v>-282214583.31999999</v>
          </cell>
          <cell r="M782">
            <v>-195956205</v>
          </cell>
        </row>
        <row r="783">
          <cell r="F783">
            <v>0</v>
          </cell>
          <cell r="H783">
            <v>0</v>
          </cell>
          <cell r="I783">
            <v>0</v>
          </cell>
          <cell r="J783">
            <v>0</v>
          </cell>
          <cell r="K783">
            <v>0</v>
          </cell>
          <cell r="M783">
            <v>0</v>
          </cell>
        </row>
        <row r="784">
          <cell r="F784">
            <v>-76780137.379999995</v>
          </cell>
          <cell r="H784">
            <v>-908222.11</v>
          </cell>
          <cell r="I784">
            <v>-77688359.489999995</v>
          </cell>
          <cell r="J784">
            <v>0</v>
          </cell>
          <cell r="K784">
            <v>-77688359.489999995</v>
          </cell>
          <cell r="M784">
            <v>-80144599</v>
          </cell>
        </row>
        <row r="785">
          <cell r="F785">
            <v>0</v>
          </cell>
          <cell r="H785">
            <v>0</v>
          </cell>
          <cell r="I785">
            <v>0</v>
          </cell>
          <cell r="J785">
            <v>0</v>
          </cell>
          <cell r="K785">
            <v>0</v>
          </cell>
          <cell r="M785">
            <v>0</v>
          </cell>
        </row>
        <row r="786">
          <cell r="F786">
            <v>-44930961.68</v>
          </cell>
          <cell r="H786">
            <v>-944889</v>
          </cell>
          <cell r="I786">
            <v>-45875850.68</v>
          </cell>
          <cell r="J786">
            <v>0</v>
          </cell>
          <cell r="K786">
            <v>-45875850.68</v>
          </cell>
          <cell r="M786">
            <v>-52257009</v>
          </cell>
        </row>
        <row r="787">
          <cell r="F787">
            <v>0</v>
          </cell>
          <cell r="H787">
            <v>0</v>
          </cell>
          <cell r="I787">
            <v>0</v>
          </cell>
          <cell r="J787">
            <v>0</v>
          </cell>
          <cell r="K787">
            <v>0</v>
          </cell>
          <cell r="M787">
            <v>0</v>
          </cell>
        </row>
        <row r="788">
          <cell r="F788">
            <v>7249855.54</v>
          </cell>
          <cell r="H788">
            <v>0</v>
          </cell>
          <cell r="I788">
            <v>7249855.54</v>
          </cell>
          <cell r="J788">
            <v>0</v>
          </cell>
          <cell r="K788">
            <v>7249855.54</v>
          </cell>
          <cell r="M788">
            <v>6467366</v>
          </cell>
        </row>
        <row r="789">
          <cell r="F789">
            <v>0</v>
          </cell>
          <cell r="H789">
            <v>0</v>
          </cell>
          <cell r="I789">
            <v>0</v>
          </cell>
          <cell r="J789">
            <v>0</v>
          </cell>
          <cell r="K789">
            <v>0</v>
          </cell>
          <cell r="M789">
            <v>0</v>
          </cell>
        </row>
        <row r="790">
          <cell r="F790">
            <v>-32481379.859999999</v>
          </cell>
          <cell r="H790">
            <v>-272769.59999999998</v>
          </cell>
          <cell r="I790">
            <v>-32754149.460000001</v>
          </cell>
          <cell r="J790">
            <v>0</v>
          </cell>
          <cell r="K790">
            <v>-32754149.460000001</v>
          </cell>
          <cell r="M790">
            <v>-27407877</v>
          </cell>
        </row>
        <row r="791">
          <cell r="F791">
            <v>0</v>
          </cell>
          <cell r="H791">
            <v>0</v>
          </cell>
          <cell r="I791">
            <v>0</v>
          </cell>
          <cell r="J791">
            <v>0</v>
          </cell>
          <cell r="K791">
            <v>0</v>
          </cell>
          <cell r="M791">
            <v>0</v>
          </cell>
        </row>
        <row r="792">
          <cell r="F792">
            <v>1906075099.29</v>
          </cell>
          <cell r="H792">
            <v>-19357132.120000001</v>
          </cell>
          <cell r="I792">
            <v>1886717967.1700001</v>
          </cell>
          <cell r="J792">
            <v>0</v>
          </cell>
          <cell r="K792">
            <v>1886717967.1700001</v>
          </cell>
          <cell r="M792">
            <v>1784067908</v>
          </cell>
        </row>
        <row r="793">
          <cell r="F793">
            <v>0</v>
          </cell>
          <cell r="H793">
            <v>0</v>
          </cell>
          <cell r="I793">
            <v>0</v>
          </cell>
          <cell r="J793">
            <v>0</v>
          </cell>
          <cell r="K793">
            <v>0</v>
          </cell>
          <cell r="M793">
            <v>0</v>
          </cell>
        </row>
        <row r="794">
          <cell r="F794">
            <v>129774788.91</v>
          </cell>
          <cell r="H794">
            <v>0</v>
          </cell>
          <cell r="I794">
            <v>129774788.91</v>
          </cell>
          <cell r="J794">
            <v>0</v>
          </cell>
          <cell r="K794">
            <v>129774788.91</v>
          </cell>
          <cell r="M794">
            <v>11284</v>
          </cell>
        </row>
        <row r="795">
          <cell r="F795">
            <v>-281856238.10000002</v>
          </cell>
          <cell r="H795">
            <v>-1289209.76</v>
          </cell>
          <cell r="I795">
            <v>-283145447.86000001</v>
          </cell>
          <cell r="J795">
            <v>0</v>
          </cell>
          <cell r="K795">
            <v>-283145447.86000001</v>
          </cell>
          <cell r="M795">
            <v>-222218303</v>
          </cell>
        </row>
        <row r="796">
          <cell r="F796">
            <v>0</v>
          </cell>
          <cell r="H796">
            <v>0</v>
          </cell>
          <cell r="I796">
            <v>0</v>
          </cell>
          <cell r="J796">
            <v>0</v>
          </cell>
          <cell r="K796">
            <v>0</v>
          </cell>
          <cell r="M796">
            <v>0</v>
          </cell>
        </row>
        <row r="797">
          <cell r="F797">
            <v>-90765815.819999993</v>
          </cell>
          <cell r="H797">
            <v>-4978186.5</v>
          </cell>
          <cell r="I797">
            <v>-95744002.319999993</v>
          </cell>
          <cell r="J797">
            <v>0</v>
          </cell>
          <cell r="K797">
            <v>-95744002.319999993</v>
          </cell>
          <cell r="M797">
            <v>-97140010</v>
          </cell>
        </row>
        <row r="798">
          <cell r="F798">
            <v>0</v>
          </cell>
          <cell r="H798">
            <v>0</v>
          </cell>
          <cell r="I798">
            <v>0</v>
          </cell>
          <cell r="J798">
            <v>0</v>
          </cell>
          <cell r="K798">
            <v>0</v>
          </cell>
          <cell r="M798">
            <v>0</v>
          </cell>
        </row>
        <row r="799">
          <cell r="F799">
            <v>536121164.51999998</v>
          </cell>
          <cell r="H799">
            <v>-9588176.8200000003</v>
          </cell>
          <cell r="I799">
            <v>526532987.69999999</v>
          </cell>
          <cell r="J799">
            <v>0</v>
          </cell>
          <cell r="K799">
            <v>526532987.69999999</v>
          </cell>
          <cell r="M799">
            <v>513193418</v>
          </cell>
        </row>
        <row r="800">
          <cell r="F800">
            <v>0</v>
          </cell>
          <cell r="H800">
            <v>0</v>
          </cell>
          <cell r="I800">
            <v>0</v>
          </cell>
          <cell r="J800">
            <v>0</v>
          </cell>
          <cell r="K800">
            <v>0</v>
          </cell>
          <cell r="M800">
            <v>0</v>
          </cell>
        </row>
        <row r="801">
          <cell r="F801">
            <v>22409.5</v>
          </cell>
          <cell r="H801">
            <v>0</v>
          </cell>
          <cell r="I801">
            <v>22409.5</v>
          </cell>
          <cell r="J801">
            <v>0</v>
          </cell>
          <cell r="K801">
            <v>22409.5</v>
          </cell>
          <cell r="M801">
            <v>22410</v>
          </cell>
        </row>
        <row r="802">
          <cell r="F802">
            <v>26388892.489999998</v>
          </cell>
          <cell r="H802">
            <v>0</v>
          </cell>
          <cell r="I802">
            <v>26388892.489999998</v>
          </cell>
          <cell r="J802">
            <v>0</v>
          </cell>
          <cell r="K802">
            <v>26388892.489999998</v>
          </cell>
          <cell r="M802">
            <v>23908934</v>
          </cell>
        </row>
        <row r="803">
          <cell r="F803">
            <v>10140255.52</v>
          </cell>
          <cell r="H803">
            <v>-224701.47</v>
          </cell>
          <cell r="I803">
            <v>9915554.0500000007</v>
          </cell>
          <cell r="J803">
            <v>0</v>
          </cell>
          <cell r="K803">
            <v>9915554.0500000007</v>
          </cell>
          <cell r="M803">
            <v>2174952</v>
          </cell>
        </row>
        <row r="804">
          <cell r="F804">
            <v>6569958.1200000001</v>
          </cell>
          <cell r="H804">
            <v>0</v>
          </cell>
          <cell r="I804">
            <v>6569958.1200000001</v>
          </cell>
          <cell r="J804">
            <v>0</v>
          </cell>
          <cell r="K804">
            <v>6569958.1200000001</v>
          </cell>
          <cell r="M804">
            <v>2469400</v>
          </cell>
        </row>
        <row r="805">
          <cell r="F805">
            <v>25492095.52</v>
          </cell>
          <cell r="H805">
            <v>0</v>
          </cell>
          <cell r="I805">
            <v>25492095.52</v>
          </cell>
          <cell r="J805">
            <v>0</v>
          </cell>
          <cell r="K805">
            <v>25492095.52</v>
          </cell>
          <cell r="M805">
            <v>15515213</v>
          </cell>
        </row>
        <row r="806">
          <cell r="F806">
            <v>51921861.439999998</v>
          </cell>
          <cell r="H806">
            <v>0</v>
          </cell>
          <cell r="I806">
            <v>51921861.439999998</v>
          </cell>
          <cell r="J806">
            <v>0</v>
          </cell>
          <cell r="K806">
            <v>51921861.439999998</v>
          </cell>
          <cell r="M806">
            <v>46059725</v>
          </cell>
        </row>
        <row r="807">
          <cell r="F807">
            <v>-169876852.28000486</v>
          </cell>
          <cell r="H807">
            <v>-1.0000019596191123E-2</v>
          </cell>
          <cell r="I807">
            <v>-169876852.29000774</v>
          </cell>
          <cell r="J807">
            <v>0</v>
          </cell>
          <cell r="K807">
            <v>-169876852.29000774</v>
          </cell>
          <cell r="M807">
            <v>-151979407.90000153</v>
          </cell>
        </row>
        <row r="809">
          <cell r="F809">
            <v>0</v>
          </cell>
          <cell r="H809">
            <v>0</v>
          </cell>
          <cell r="I809">
            <v>0</v>
          </cell>
          <cell r="J809">
            <v>0</v>
          </cell>
          <cell r="K809">
            <v>0</v>
          </cell>
          <cell r="M809">
            <v>0</v>
          </cell>
        </row>
        <row r="810">
          <cell r="F810">
            <v>0</v>
          </cell>
          <cell r="H810">
            <v>0</v>
          </cell>
          <cell r="I810">
            <v>0</v>
          </cell>
          <cell r="J810">
            <v>0</v>
          </cell>
          <cell r="K810">
            <v>0</v>
          </cell>
          <cell r="M810">
            <v>0</v>
          </cell>
        </row>
        <row r="811">
          <cell r="F811">
            <v>0</v>
          </cell>
          <cell r="H811">
            <v>0</v>
          </cell>
          <cell r="I811">
            <v>0</v>
          </cell>
          <cell r="J811">
            <v>0</v>
          </cell>
          <cell r="K811">
            <v>0</v>
          </cell>
          <cell r="M811">
            <v>0</v>
          </cell>
        </row>
        <row r="812">
          <cell r="F812">
            <v>0</v>
          </cell>
          <cell r="H812">
            <v>0</v>
          </cell>
          <cell r="I812">
            <v>0</v>
          </cell>
          <cell r="J812">
            <v>0</v>
          </cell>
          <cell r="K812">
            <v>0</v>
          </cell>
          <cell r="M812">
            <v>0</v>
          </cell>
        </row>
        <row r="813">
          <cell r="F813">
            <v>0</v>
          </cell>
          <cell r="H813">
            <v>0</v>
          </cell>
          <cell r="I813">
            <v>0</v>
          </cell>
          <cell r="J813">
            <v>0</v>
          </cell>
          <cell r="K813">
            <v>0</v>
          </cell>
          <cell r="M813">
            <v>0</v>
          </cell>
        </row>
        <row r="814">
          <cell r="F814">
            <v>0</v>
          </cell>
          <cell r="H814">
            <v>0</v>
          </cell>
          <cell r="I814">
            <v>0</v>
          </cell>
          <cell r="J814">
            <v>0</v>
          </cell>
          <cell r="K814">
            <v>0</v>
          </cell>
          <cell r="M814">
            <v>0</v>
          </cell>
        </row>
        <row r="815">
          <cell r="F815">
            <v>0</v>
          </cell>
          <cell r="H815">
            <v>0</v>
          </cell>
          <cell r="I815">
            <v>0</v>
          </cell>
          <cell r="J815">
            <v>0</v>
          </cell>
          <cell r="K815">
            <v>0</v>
          </cell>
          <cell r="M815">
            <v>0</v>
          </cell>
        </row>
        <row r="816">
          <cell r="F816">
            <v>0</v>
          </cell>
          <cell r="H816">
            <v>0</v>
          </cell>
          <cell r="I816">
            <v>0</v>
          </cell>
          <cell r="J816">
            <v>0</v>
          </cell>
          <cell r="K816">
            <v>0</v>
          </cell>
          <cell r="M816">
            <v>0</v>
          </cell>
        </row>
        <row r="817">
          <cell r="F817">
            <v>0</v>
          </cell>
          <cell r="H817">
            <v>0</v>
          </cell>
          <cell r="I817">
            <v>0</v>
          </cell>
          <cell r="J817">
            <v>0</v>
          </cell>
          <cell r="K817">
            <v>0</v>
          </cell>
          <cell r="M817">
            <v>0</v>
          </cell>
        </row>
        <row r="818">
          <cell r="F818">
            <v>0</v>
          </cell>
          <cell r="H818">
            <v>0</v>
          </cell>
          <cell r="I818">
            <v>0</v>
          </cell>
          <cell r="J818">
            <v>0</v>
          </cell>
          <cell r="K818">
            <v>0</v>
          </cell>
          <cell r="M818">
            <v>0</v>
          </cell>
        </row>
        <row r="819">
          <cell r="F819">
            <v>0</v>
          </cell>
          <cell r="H819">
            <v>0</v>
          </cell>
          <cell r="I819">
            <v>0</v>
          </cell>
          <cell r="J819">
            <v>0</v>
          </cell>
          <cell r="K819">
            <v>0</v>
          </cell>
          <cell r="M819">
            <v>0</v>
          </cell>
        </row>
        <row r="820">
          <cell r="F820">
            <v>0</v>
          </cell>
          <cell r="H820">
            <v>0</v>
          </cell>
          <cell r="I820">
            <v>0</v>
          </cell>
          <cell r="J820">
            <v>0</v>
          </cell>
          <cell r="K820">
            <v>0</v>
          </cell>
          <cell r="M820">
            <v>0</v>
          </cell>
        </row>
        <row r="821">
          <cell r="F821">
            <v>0</v>
          </cell>
          <cell r="H821">
            <v>0</v>
          </cell>
          <cell r="I821">
            <v>0</v>
          </cell>
          <cell r="J821">
            <v>0</v>
          </cell>
          <cell r="K821">
            <v>0</v>
          </cell>
          <cell r="M821">
            <v>0</v>
          </cell>
        </row>
        <row r="822">
          <cell r="F822">
            <v>0</v>
          </cell>
          <cell r="H822">
            <v>0</v>
          </cell>
          <cell r="I822">
            <v>0</v>
          </cell>
          <cell r="J822">
            <v>0</v>
          </cell>
          <cell r="K822">
            <v>0</v>
          </cell>
          <cell r="M822">
            <v>0</v>
          </cell>
        </row>
        <row r="823">
          <cell r="F823">
            <v>0</v>
          </cell>
          <cell r="H823">
            <v>0</v>
          </cell>
          <cell r="I823">
            <v>0</v>
          </cell>
          <cell r="J823">
            <v>0</v>
          </cell>
          <cell r="K823">
            <v>0</v>
          </cell>
          <cell r="M823">
            <v>0</v>
          </cell>
        </row>
        <row r="824">
          <cell r="F824">
            <v>0</v>
          </cell>
          <cell r="H824">
            <v>0</v>
          </cell>
          <cell r="I824">
            <v>0</v>
          </cell>
          <cell r="J824">
            <v>0</v>
          </cell>
          <cell r="K824">
            <v>0</v>
          </cell>
          <cell r="M824">
            <v>0</v>
          </cell>
        </row>
        <row r="825">
          <cell r="F825">
            <v>0</v>
          </cell>
          <cell r="H825">
            <v>0</v>
          </cell>
          <cell r="I825">
            <v>0</v>
          </cell>
          <cell r="J825">
            <v>0</v>
          </cell>
          <cell r="K825">
            <v>0</v>
          </cell>
          <cell r="M825">
            <v>0</v>
          </cell>
        </row>
        <row r="826">
          <cell r="F826">
            <v>0</v>
          </cell>
          <cell r="H826">
            <v>0</v>
          </cell>
          <cell r="I826">
            <v>0</v>
          </cell>
          <cell r="J826">
            <v>0</v>
          </cell>
          <cell r="K826">
            <v>0</v>
          </cell>
          <cell r="M826">
            <v>0</v>
          </cell>
        </row>
        <row r="827">
          <cell r="F827">
            <v>0</v>
          </cell>
          <cell r="H827">
            <v>0</v>
          </cell>
          <cell r="I827">
            <v>0</v>
          </cell>
          <cell r="J827">
            <v>0</v>
          </cell>
          <cell r="K827">
            <v>0</v>
          </cell>
          <cell r="M827">
            <v>0</v>
          </cell>
        </row>
        <row r="828">
          <cell r="F828">
            <v>0</v>
          </cell>
          <cell r="H828">
            <v>0</v>
          </cell>
          <cell r="I828">
            <v>0</v>
          </cell>
          <cell r="J828">
            <v>0</v>
          </cell>
          <cell r="K828">
            <v>0</v>
          </cell>
          <cell r="M828">
            <v>0</v>
          </cell>
        </row>
        <row r="829">
          <cell r="F829">
            <v>0</v>
          </cell>
          <cell r="H829">
            <v>0</v>
          </cell>
          <cell r="I829">
            <v>0</v>
          </cell>
          <cell r="J829">
            <v>0</v>
          </cell>
          <cell r="K829">
            <v>0</v>
          </cell>
          <cell r="M829">
            <v>0</v>
          </cell>
        </row>
        <row r="830">
          <cell r="F830">
            <v>0</v>
          </cell>
          <cell r="H830">
            <v>0</v>
          </cell>
          <cell r="I830">
            <v>0</v>
          </cell>
          <cell r="J830">
            <v>0</v>
          </cell>
          <cell r="K830">
            <v>0</v>
          </cell>
          <cell r="M830">
            <v>0</v>
          </cell>
        </row>
        <row r="831">
          <cell r="F831">
            <v>0</v>
          </cell>
          <cell r="H831">
            <v>0</v>
          </cell>
          <cell r="I831">
            <v>0</v>
          </cell>
          <cell r="J831">
            <v>0</v>
          </cell>
          <cell r="K831">
            <v>0</v>
          </cell>
          <cell r="M831">
            <v>0</v>
          </cell>
        </row>
        <row r="832">
          <cell r="F832">
            <v>0</v>
          </cell>
          <cell r="H832">
            <v>0</v>
          </cell>
          <cell r="I832">
            <v>0</v>
          </cell>
          <cell r="J832">
            <v>0</v>
          </cell>
          <cell r="K832">
            <v>0</v>
          </cell>
          <cell r="M832">
            <v>0</v>
          </cell>
        </row>
        <row r="834">
          <cell r="F834">
            <v>0</v>
          </cell>
          <cell r="H834">
            <v>0</v>
          </cell>
          <cell r="I834">
            <v>0</v>
          </cell>
          <cell r="J834">
            <v>0</v>
          </cell>
          <cell r="K834">
            <v>0</v>
          </cell>
          <cell r="M834">
            <v>0</v>
          </cell>
        </row>
        <row r="835">
          <cell r="F835">
            <v>0</v>
          </cell>
          <cell r="H835">
            <v>0</v>
          </cell>
          <cell r="I835">
            <v>0</v>
          </cell>
          <cell r="J835">
            <v>0</v>
          </cell>
          <cell r="K835">
            <v>0</v>
          </cell>
          <cell r="M835">
            <v>0</v>
          </cell>
        </row>
        <row r="837">
          <cell r="F837">
            <v>24781794.030000001</v>
          </cell>
          <cell r="H837">
            <v>0</v>
          </cell>
          <cell r="I837">
            <v>24781794.030000001</v>
          </cell>
          <cell r="J837">
            <v>0</v>
          </cell>
          <cell r="K837">
            <v>24781794.030000001</v>
          </cell>
          <cell r="M837">
            <v>6884347</v>
          </cell>
        </row>
        <row r="838">
          <cell r="F838">
            <v>145095058.25</v>
          </cell>
          <cell r="H838">
            <v>0</v>
          </cell>
          <cell r="I838">
            <v>145095058.25</v>
          </cell>
          <cell r="J838">
            <v>0</v>
          </cell>
          <cell r="K838">
            <v>145095058.25</v>
          </cell>
          <cell r="M838">
            <v>145095058</v>
          </cell>
        </row>
        <row r="839">
          <cell r="F839">
            <v>0</v>
          </cell>
          <cell r="H839">
            <v>0</v>
          </cell>
          <cell r="I839">
            <v>0</v>
          </cell>
          <cell r="J839">
            <v>0</v>
          </cell>
          <cell r="K839">
            <v>0</v>
          </cell>
          <cell r="M839">
            <v>0</v>
          </cell>
        </row>
        <row r="840">
          <cell r="F840">
            <v>-0.81</v>
          </cell>
          <cell r="H840">
            <v>0</v>
          </cell>
          <cell r="I840">
            <v>-0.81</v>
          </cell>
          <cell r="J840">
            <v>0</v>
          </cell>
          <cell r="K840">
            <v>-0.81</v>
          </cell>
          <cell r="M840">
            <v>-1</v>
          </cell>
        </row>
        <row r="841">
          <cell r="F841">
            <v>0</v>
          </cell>
          <cell r="H841">
            <v>0</v>
          </cell>
          <cell r="I841">
            <v>0</v>
          </cell>
          <cell r="J841">
            <v>0</v>
          </cell>
          <cell r="K841">
            <v>0</v>
          </cell>
          <cell r="M841">
            <v>0</v>
          </cell>
        </row>
        <row r="842">
          <cell r="F842">
            <v>0</v>
          </cell>
          <cell r="H842">
            <v>0</v>
          </cell>
          <cell r="I842">
            <v>0</v>
          </cell>
          <cell r="J842">
            <v>0</v>
          </cell>
          <cell r="K842">
            <v>0</v>
          </cell>
          <cell r="M842">
            <v>0</v>
          </cell>
        </row>
        <row r="843">
          <cell r="F843">
            <v>0</v>
          </cell>
          <cell r="H843">
            <v>0</v>
          </cell>
          <cell r="I843">
            <v>0</v>
          </cell>
          <cell r="J843">
            <v>0</v>
          </cell>
          <cell r="K843">
            <v>0</v>
          </cell>
          <cell r="M843">
            <v>0</v>
          </cell>
        </row>
        <row r="844">
          <cell r="F844">
            <v>0</v>
          </cell>
          <cell r="H844">
            <v>0</v>
          </cell>
          <cell r="I844">
            <v>0</v>
          </cell>
          <cell r="J844">
            <v>0</v>
          </cell>
          <cell r="K844">
            <v>0</v>
          </cell>
          <cell r="M844">
            <v>0</v>
          </cell>
        </row>
        <row r="845">
          <cell r="F845">
            <v>169876851.47</v>
          </cell>
          <cell r="H845">
            <v>0</v>
          </cell>
          <cell r="I845">
            <v>169876851.47</v>
          </cell>
          <cell r="J845">
            <v>0</v>
          </cell>
          <cell r="K845">
            <v>169876851.47</v>
          </cell>
          <cell r="M845">
            <v>151979404</v>
          </cell>
        </row>
        <row r="847">
          <cell r="F847">
            <v>-59500000</v>
          </cell>
          <cell r="H847">
            <v>0</v>
          </cell>
          <cell r="I847">
            <v>-59500000</v>
          </cell>
          <cell r="J847">
            <v>0</v>
          </cell>
          <cell r="K847">
            <v>-59500000</v>
          </cell>
          <cell r="M847">
            <v>-72884999</v>
          </cell>
        </row>
        <row r="848">
          <cell r="F848">
            <v>-59500000</v>
          </cell>
          <cell r="H848">
            <v>0</v>
          </cell>
          <cell r="I848">
            <v>-59500000</v>
          </cell>
          <cell r="J848">
            <v>0</v>
          </cell>
          <cell r="K848">
            <v>-59500000</v>
          </cell>
          <cell r="M848">
            <v>-72884999</v>
          </cell>
        </row>
        <row r="850">
          <cell r="F850">
            <v>0</v>
          </cell>
          <cell r="H850">
            <v>0</v>
          </cell>
          <cell r="I850">
            <v>0</v>
          </cell>
          <cell r="J850">
            <v>0</v>
          </cell>
          <cell r="K850">
            <v>0</v>
          </cell>
          <cell r="M850">
            <v>0</v>
          </cell>
        </row>
        <row r="852">
          <cell r="F852">
            <v>-5087464940.6400003</v>
          </cell>
          <cell r="H852">
            <v>810337622</v>
          </cell>
          <cell r="I852">
            <v>-4277127318.6399999</v>
          </cell>
          <cell r="J852">
            <v>0</v>
          </cell>
          <cell r="K852">
            <v>-4277127318.6399999</v>
          </cell>
          <cell r="M852">
            <v>-4263682679</v>
          </cell>
        </row>
        <row r="853">
          <cell r="F853">
            <v>-5087464940.6400003</v>
          </cell>
          <cell r="H853">
            <v>810337622</v>
          </cell>
          <cell r="I853">
            <v>-4277127318.6399999</v>
          </cell>
          <cell r="J853">
            <v>0</v>
          </cell>
          <cell r="K853">
            <v>-4277127318.6399999</v>
          </cell>
          <cell r="M853">
            <v>-4263682679</v>
          </cell>
        </row>
        <row r="855">
          <cell r="F855">
            <v>0</v>
          </cell>
          <cell r="H855">
            <v>0</v>
          </cell>
          <cell r="I855">
            <v>0</v>
          </cell>
          <cell r="J855">
            <v>0</v>
          </cell>
          <cell r="K855">
            <v>0</v>
          </cell>
          <cell r="M855">
            <v>0</v>
          </cell>
        </row>
        <row r="857">
          <cell r="F857">
            <v>-9874171690.7099991</v>
          </cell>
          <cell r="H857">
            <v>-456000000</v>
          </cell>
          <cell r="I857">
            <v>-10330171690.709999</v>
          </cell>
          <cell r="J857">
            <v>0</v>
          </cell>
          <cell r="K857">
            <v>-10330171690.709999</v>
          </cell>
          <cell r="M857">
            <v>-7370624997</v>
          </cell>
        </row>
        <row r="858">
          <cell r="F858">
            <v>1103949904.25</v>
          </cell>
          <cell r="H858">
            <v>0</v>
          </cell>
          <cell r="I858">
            <v>1103949904.25</v>
          </cell>
          <cell r="J858">
            <v>0</v>
          </cell>
          <cell r="K858">
            <v>1103949904.25</v>
          </cell>
          <cell r="M858">
            <v>269471426</v>
          </cell>
        </row>
        <row r="859">
          <cell r="F859">
            <v>347843.18</v>
          </cell>
          <cell r="H859">
            <v>0</v>
          </cell>
          <cell r="I859">
            <v>347843.18</v>
          </cell>
          <cell r="J859">
            <v>0</v>
          </cell>
          <cell r="K859">
            <v>347843.18</v>
          </cell>
          <cell r="M859">
            <v>347843</v>
          </cell>
        </row>
        <row r="860">
          <cell r="F860">
            <v>0</v>
          </cell>
          <cell r="H860">
            <v>0</v>
          </cell>
          <cell r="I860">
            <v>0</v>
          </cell>
          <cell r="J860">
            <v>0</v>
          </cell>
          <cell r="K860">
            <v>0</v>
          </cell>
          <cell r="M860">
            <v>0</v>
          </cell>
        </row>
        <row r="861">
          <cell r="F861">
            <v>1234397119.3299999</v>
          </cell>
          <cell r="H861">
            <v>0</v>
          </cell>
          <cell r="I861">
            <v>1234397119.3299999</v>
          </cell>
          <cell r="J861">
            <v>0</v>
          </cell>
          <cell r="K861">
            <v>1234397119.3299999</v>
          </cell>
          <cell r="M861">
            <v>1279849645</v>
          </cell>
        </row>
        <row r="862">
          <cell r="F862">
            <v>81146253.609999999</v>
          </cell>
          <cell r="H862">
            <v>0</v>
          </cell>
          <cell r="I862">
            <v>81146253.609999999</v>
          </cell>
          <cell r="J862">
            <v>0</v>
          </cell>
          <cell r="K862">
            <v>81146253.609999999</v>
          </cell>
          <cell r="M862">
            <v>56767439</v>
          </cell>
        </row>
        <row r="863">
          <cell r="F863">
            <v>8063199.9500000002</v>
          </cell>
          <cell r="H863">
            <v>0</v>
          </cell>
          <cell r="I863">
            <v>8063199.9500000002</v>
          </cell>
          <cell r="J863">
            <v>0</v>
          </cell>
          <cell r="K863">
            <v>8063199.9500000002</v>
          </cell>
          <cell r="M863">
            <v>8063200</v>
          </cell>
        </row>
        <row r="864">
          <cell r="F864">
            <v>21703976.629999999</v>
          </cell>
          <cell r="H864">
            <v>0</v>
          </cell>
          <cell r="I864">
            <v>21703976.629999999</v>
          </cell>
          <cell r="J864">
            <v>0</v>
          </cell>
          <cell r="K864">
            <v>21703976.629999999</v>
          </cell>
          <cell r="M864">
            <v>21703977</v>
          </cell>
        </row>
        <row r="865">
          <cell r="F865">
            <v>29344783.600000001</v>
          </cell>
          <cell r="H865">
            <v>0</v>
          </cell>
          <cell r="I865">
            <v>29344783.600000001</v>
          </cell>
          <cell r="J865">
            <v>0</v>
          </cell>
          <cell r="K865">
            <v>29344783.600000001</v>
          </cell>
          <cell r="M865">
            <v>29344784</v>
          </cell>
        </row>
        <row r="866">
          <cell r="F866">
            <v>66102654.549999997</v>
          </cell>
          <cell r="H866">
            <v>0</v>
          </cell>
          <cell r="I866">
            <v>66102654.549999997</v>
          </cell>
          <cell r="J866">
            <v>0</v>
          </cell>
          <cell r="K866">
            <v>66102654.549999997</v>
          </cell>
          <cell r="M866">
            <v>66102655</v>
          </cell>
        </row>
        <row r="867">
          <cell r="F867">
            <v>93711449.040000007</v>
          </cell>
          <cell r="H867">
            <v>0</v>
          </cell>
          <cell r="I867">
            <v>93711449.040000007</v>
          </cell>
          <cell r="J867">
            <v>0</v>
          </cell>
          <cell r="K867">
            <v>93711449.040000007</v>
          </cell>
          <cell r="M867">
            <v>93575261</v>
          </cell>
        </row>
        <row r="868">
          <cell r="F868">
            <v>121638402.88</v>
          </cell>
          <cell r="H868">
            <v>0</v>
          </cell>
          <cell r="I868">
            <v>121638402.88</v>
          </cell>
          <cell r="J868">
            <v>0</v>
          </cell>
          <cell r="K868">
            <v>121638402.88</v>
          </cell>
          <cell r="M868">
            <v>121118397</v>
          </cell>
        </row>
        <row r="869">
          <cell r="F869">
            <v>384681288.19</v>
          </cell>
          <cell r="H869">
            <v>0</v>
          </cell>
          <cell r="I869">
            <v>384681288.19</v>
          </cell>
          <cell r="J869">
            <v>0</v>
          </cell>
          <cell r="K869">
            <v>384681288.19</v>
          </cell>
          <cell r="M869">
            <v>384319646</v>
          </cell>
        </row>
        <row r="870">
          <cell r="F870">
            <v>-441642.8</v>
          </cell>
          <cell r="H870">
            <v>0</v>
          </cell>
          <cell r="I870">
            <v>-441642.8</v>
          </cell>
          <cell r="J870">
            <v>0</v>
          </cell>
          <cell r="K870">
            <v>-441642.8</v>
          </cell>
          <cell r="M870">
            <v>-443390</v>
          </cell>
        </row>
        <row r="871">
          <cell r="F871">
            <v>-3186244</v>
          </cell>
          <cell r="H871">
            <v>0</v>
          </cell>
          <cell r="I871">
            <v>-3186244</v>
          </cell>
          <cell r="J871">
            <v>0</v>
          </cell>
          <cell r="K871">
            <v>-3186244</v>
          </cell>
          <cell r="M871">
            <v>-3186244</v>
          </cell>
        </row>
        <row r="872">
          <cell r="F872">
            <v>349767078.38</v>
          </cell>
          <cell r="H872">
            <v>0</v>
          </cell>
          <cell r="I872">
            <v>349767078.38</v>
          </cell>
          <cell r="J872">
            <v>0</v>
          </cell>
          <cell r="K872">
            <v>349767078.38</v>
          </cell>
          <cell r="M872">
            <v>349732659</v>
          </cell>
        </row>
        <row r="873">
          <cell r="F873">
            <v>189656562.38</v>
          </cell>
          <cell r="H873">
            <v>0</v>
          </cell>
          <cell r="I873">
            <v>189656562.38</v>
          </cell>
          <cell r="J873">
            <v>0</v>
          </cell>
          <cell r="K873">
            <v>189656562.38</v>
          </cell>
          <cell r="M873">
            <v>203638817</v>
          </cell>
        </row>
        <row r="874">
          <cell r="F874">
            <v>554824074.85000002</v>
          </cell>
          <cell r="H874">
            <v>0</v>
          </cell>
          <cell r="I874">
            <v>554824074.85000002</v>
          </cell>
          <cell r="J874">
            <v>0</v>
          </cell>
          <cell r="K874">
            <v>554824074.85000002</v>
          </cell>
          <cell r="M874">
            <v>363792524.69999999</v>
          </cell>
        </row>
        <row r="875">
          <cell r="F875">
            <v>354879986.19</v>
          </cell>
          <cell r="H875">
            <v>1229788.0900000001</v>
          </cell>
          <cell r="I875">
            <v>356109774.27999997</v>
          </cell>
          <cell r="J875">
            <v>0</v>
          </cell>
          <cell r="K875">
            <v>356109774.27999997</v>
          </cell>
          <cell r="M875">
            <v>0</v>
          </cell>
        </row>
        <row r="876">
          <cell r="F876">
            <v>0</v>
          </cell>
          <cell r="H876">
            <v>0</v>
          </cell>
          <cell r="I876">
            <v>0</v>
          </cell>
          <cell r="J876">
            <v>0</v>
          </cell>
          <cell r="K876">
            <v>0</v>
          </cell>
          <cell r="M876">
            <v>0</v>
          </cell>
        </row>
        <row r="877">
          <cell r="F877">
            <v>0</v>
          </cell>
          <cell r="H877">
            <v>0</v>
          </cell>
          <cell r="I877">
            <v>0</v>
          </cell>
          <cell r="J877">
            <v>0</v>
          </cell>
          <cell r="K877">
            <v>0</v>
          </cell>
          <cell r="M877">
            <v>0</v>
          </cell>
        </row>
        <row r="878">
          <cell r="F878">
            <v>-41619.370000000003</v>
          </cell>
          <cell r="H878">
            <v>0</v>
          </cell>
          <cell r="I878">
            <v>-41619.370000000003</v>
          </cell>
          <cell r="J878">
            <v>0</v>
          </cell>
          <cell r="K878">
            <v>-41619.370000000003</v>
          </cell>
          <cell r="M878">
            <v>-42460</v>
          </cell>
        </row>
        <row r="879">
          <cell r="F879">
            <v>0</v>
          </cell>
          <cell r="H879">
            <v>0</v>
          </cell>
          <cell r="I879">
            <v>0</v>
          </cell>
          <cell r="J879">
            <v>0</v>
          </cell>
          <cell r="K879">
            <v>0</v>
          </cell>
          <cell r="M879">
            <v>0</v>
          </cell>
        </row>
        <row r="880">
          <cell r="F880">
            <v>0</v>
          </cell>
          <cell r="H880">
            <v>0</v>
          </cell>
          <cell r="I880">
            <v>0</v>
          </cell>
          <cell r="J880">
            <v>0</v>
          </cell>
          <cell r="K880">
            <v>0</v>
          </cell>
          <cell r="M880">
            <v>0</v>
          </cell>
        </row>
        <row r="881">
          <cell r="F881">
            <v>0</v>
          </cell>
          <cell r="H881">
            <v>0</v>
          </cell>
          <cell r="I881">
            <v>0</v>
          </cell>
          <cell r="J881">
            <v>0</v>
          </cell>
          <cell r="K881">
            <v>0</v>
          </cell>
          <cell r="M881">
            <v>0</v>
          </cell>
        </row>
        <row r="882">
          <cell r="F882">
            <v>0</v>
          </cell>
          <cell r="H882">
            <v>0</v>
          </cell>
          <cell r="I882">
            <v>0</v>
          </cell>
          <cell r="J882">
            <v>0</v>
          </cell>
          <cell r="K882">
            <v>0</v>
          </cell>
          <cell r="M882">
            <v>0</v>
          </cell>
        </row>
        <row r="883">
          <cell r="F883">
            <v>0</v>
          </cell>
          <cell r="H883">
            <v>0</v>
          </cell>
          <cell r="I883">
            <v>0</v>
          </cell>
          <cell r="J883">
            <v>0</v>
          </cell>
          <cell r="K883">
            <v>0</v>
          </cell>
          <cell r="M883">
            <v>0</v>
          </cell>
        </row>
        <row r="884">
          <cell r="F884">
            <v>0</v>
          </cell>
          <cell r="H884">
            <v>0</v>
          </cell>
          <cell r="I884">
            <v>0</v>
          </cell>
          <cell r="J884">
            <v>0</v>
          </cell>
          <cell r="K884">
            <v>0</v>
          </cell>
          <cell r="M884">
            <v>0</v>
          </cell>
        </row>
        <row r="885">
          <cell r="F885">
            <v>0</v>
          </cell>
          <cell r="H885">
            <v>0</v>
          </cell>
          <cell r="I885">
            <v>0</v>
          </cell>
          <cell r="J885">
            <v>0</v>
          </cell>
          <cell r="K885">
            <v>0</v>
          </cell>
          <cell r="M885">
            <v>0</v>
          </cell>
        </row>
        <row r="886">
          <cell r="F886">
            <v>0</v>
          </cell>
          <cell r="H886">
            <v>0</v>
          </cell>
          <cell r="I886">
            <v>0</v>
          </cell>
          <cell r="J886">
            <v>0</v>
          </cell>
          <cell r="K886">
            <v>0</v>
          </cell>
          <cell r="M886">
            <v>0</v>
          </cell>
        </row>
        <row r="887">
          <cell r="F887">
            <v>0</v>
          </cell>
          <cell r="H887">
            <v>0</v>
          </cell>
          <cell r="I887">
            <v>0</v>
          </cell>
          <cell r="J887">
            <v>0</v>
          </cell>
          <cell r="K887">
            <v>0</v>
          </cell>
          <cell r="M887">
            <v>0</v>
          </cell>
        </row>
        <row r="888">
          <cell r="F888">
            <v>0</v>
          </cell>
          <cell r="H888">
            <v>0</v>
          </cell>
          <cell r="I888">
            <v>0</v>
          </cell>
          <cell r="J888">
            <v>0</v>
          </cell>
          <cell r="K888">
            <v>0</v>
          </cell>
          <cell r="M888">
            <v>0</v>
          </cell>
        </row>
        <row r="889">
          <cell r="F889">
            <v>0</v>
          </cell>
          <cell r="H889">
            <v>0</v>
          </cell>
          <cell r="I889">
            <v>0</v>
          </cell>
          <cell r="J889">
            <v>0</v>
          </cell>
          <cell r="K889">
            <v>0</v>
          </cell>
          <cell r="M889">
            <v>0</v>
          </cell>
        </row>
        <row r="890">
          <cell r="F890">
            <v>0</v>
          </cell>
          <cell r="H890">
            <v>0</v>
          </cell>
          <cell r="I890">
            <v>0</v>
          </cell>
          <cell r="J890">
            <v>0</v>
          </cell>
          <cell r="K890">
            <v>0</v>
          </cell>
          <cell r="M890">
            <v>0</v>
          </cell>
        </row>
        <row r="891">
          <cell r="F891">
            <v>0</v>
          </cell>
          <cell r="H891">
            <v>0</v>
          </cell>
          <cell r="I891">
            <v>0</v>
          </cell>
          <cell r="J891">
            <v>0</v>
          </cell>
          <cell r="K891">
            <v>0</v>
          </cell>
          <cell r="M891">
            <v>0</v>
          </cell>
        </row>
        <row r="892">
          <cell r="F892">
            <v>142734575.5</v>
          </cell>
          <cell r="H892">
            <v>0</v>
          </cell>
          <cell r="I892">
            <v>142734575.5</v>
          </cell>
          <cell r="J892">
            <v>0</v>
          </cell>
          <cell r="K892">
            <v>142734575.5</v>
          </cell>
          <cell r="M892">
            <v>123783746</v>
          </cell>
        </row>
        <row r="893">
          <cell r="F893">
            <v>852.91</v>
          </cell>
          <cell r="H893">
            <v>0</v>
          </cell>
          <cell r="I893">
            <v>852.91</v>
          </cell>
          <cell r="J893">
            <v>0</v>
          </cell>
          <cell r="K893">
            <v>852.91</v>
          </cell>
          <cell r="M893">
            <v>0</v>
          </cell>
        </row>
        <row r="894">
          <cell r="F894">
            <v>434643888</v>
          </cell>
          <cell r="H894">
            <v>25211410</v>
          </cell>
          <cell r="I894">
            <v>459855298</v>
          </cell>
          <cell r="J894">
            <v>0</v>
          </cell>
          <cell r="K894">
            <v>459855298</v>
          </cell>
          <cell r="M894">
            <v>206650948</v>
          </cell>
        </row>
        <row r="895">
          <cell r="F895">
            <v>-3452.53</v>
          </cell>
          <cell r="H895">
            <v>0</v>
          </cell>
          <cell r="I895">
            <v>-3452.53</v>
          </cell>
          <cell r="J895">
            <v>0</v>
          </cell>
          <cell r="K895">
            <v>-3452.53</v>
          </cell>
          <cell r="M895">
            <v>-3453</v>
          </cell>
        </row>
        <row r="896">
          <cell r="F896">
            <v>0</v>
          </cell>
          <cell r="H896">
            <v>0</v>
          </cell>
          <cell r="I896">
            <v>0</v>
          </cell>
          <cell r="J896">
            <v>0</v>
          </cell>
          <cell r="K896">
            <v>0</v>
          </cell>
          <cell r="M896">
            <v>0</v>
          </cell>
        </row>
        <row r="897">
          <cell r="F897">
            <v>0</v>
          </cell>
          <cell r="H897">
            <v>0</v>
          </cell>
          <cell r="I897">
            <v>0</v>
          </cell>
          <cell r="J897">
            <v>0</v>
          </cell>
          <cell r="K897">
            <v>0</v>
          </cell>
          <cell r="M897">
            <v>0</v>
          </cell>
        </row>
        <row r="898">
          <cell r="F898">
            <v>0</v>
          </cell>
          <cell r="H898">
            <v>0</v>
          </cell>
          <cell r="I898">
            <v>0</v>
          </cell>
          <cell r="J898">
            <v>0</v>
          </cell>
          <cell r="K898">
            <v>0</v>
          </cell>
          <cell r="M898">
            <v>0</v>
          </cell>
        </row>
        <row r="899">
          <cell r="F899">
            <v>0</v>
          </cell>
          <cell r="H899">
            <v>0</v>
          </cell>
          <cell r="I899">
            <v>0</v>
          </cell>
          <cell r="J899">
            <v>0</v>
          </cell>
          <cell r="K899">
            <v>0</v>
          </cell>
          <cell r="M899">
            <v>0</v>
          </cell>
        </row>
        <row r="900">
          <cell r="F900">
            <v>0</v>
          </cell>
          <cell r="H900">
            <v>0</v>
          </cell>
          <cell r="I900">
            <v>0</v>
          </cell>
          <cell r="J900">
            <v>0</v>
          </cell>
          <cell r="K900">
            <v>0</v>
          </cell>
          <cell r="M900">
            <v>0</v>
          </cell>
        </row>
        <row r="901">
          <cell r="F901">
            <v>-4706250755.9899988</v>
          </cell>
          <cell r="H901">
            <v>-429558801.91000003</v>
          </cell>
          <cell r="I901">
            <v>-5135809557.8999987</v>
          </cell>
          <cell r="J901">
            <v>0</v>
          </cell>
          <cell r="K901">
            <v>-5135809557.8999987</v>
          </cell>
          <cell r="M901">
            <v>-3796037576.3000002</v>
          </cell>
        </row>
        <row r="903">
          <cell r="F903">
            <v>0</v>
          </cell>
          <cell r="H903">
            <v>0</v>
          </cell>
          <cell r="I903">
            <v>0</v>
          </cell>
          <cell r="J903">
            <v>0</v>
          </cell>
          <cell r="K903">
            <v>0</v>
          </cell>
          <cell r="M903">
            <v>0</v>
          </cell>
        </row>
        <row r="904">
          <cell r="F904">
            <v>0</v>
          </cell>
          <cell r="H904">
            <v>0</v>
          </cell>
          <cell r="I904">
            <v>0</v>
          </cell>
          <cell r="J904">
            <v>0</v>
          </cell>
          <cell r="K904">
            <v>0</v>
          </cell>
          <cell r="M904">
            <v>0</v>
          </cell>
        </row>
        <row r="906">
          <cell r="F906">
            <v>0</v>
          </cell>
          <cell r="H906">
            <v>0</v>
          </cell>
          <cell r="I906">
            <v>0</v>
          </cell>
          <cell r="J906">
            <v>0</v>
          </cell>
          <cell r="K906">
            <v>0</v>
          </cell>
          <cell r="M906">
            <v>0</v>
          </cell>
        </row>
        <row r="908">
          <cell r="F908">
            <v>-1128147198.6900001</v>
          </cell>
          <cell r="H908">
            <v>-2200000000</v>
          </cell>
          <cell r="I908">
            <v>-3328147198.6900001</v>
          </cell>
          <cell r="J908">
            <v>0</v>
          </cell>
          <cell r="K908">
            <v>-3328147198.6900001</v>
          </cell>
          <cell r="M908">
            <v>-4240645461</v>
          </cell>
        </row>
        <row r="909">
          <cell r="F909">
            <v>-1128147198.6900001</v>
          </cell>
          <cell r="H909">
            <v>-2200000000</v>
          </cell>
          <cell r="I909">
            <v>-3328147198.6900001</v>
          </cell>
          <cell r="J909">
            <v>0</v>
          </cell>
          <cell r="K909">
            <v>-3328147198.6900001</v>
          </cell>
          <cell r="M909">
            <v>-4240645461</v>
          </cell>
        </row>
        <row r="911">
          <cell r="F911">
            <v>-22987146531.779999</v>
          </cell>
          <cell r="H911">
            <v>98963318.450000003</v>
          </cell>
          <cell r="I911">
            <v>-22888183213.330002</v>
          </cell>
          <cell r="J911">
            <v>0</v>
          </cell>
          <cell r="K911">
            <v>-22888183213.330002</v>
          </cell>
          <cell r="M911">
            <v>-18021722569</v>
          </cell>
        </row>
        <row r="912">
          <cell r="F912">
            <v>-1367164466.29</v>
          </cell>
          <cell r="H912">
            <v>1739079.26</v>
          </cell>
          <cell r="I912">
            <v>-1365425387.03</v>
          </cell>
          <cell r="J912">
            <v>0</v>
          </cell>
          <cell r="K912">
            <v>-1365425387.03</v>
          </cell>
          <cell r="M912">
            <v>-1704067657</v>
          </cell>
        </row>
        <row r="913">
          <cell r="F913">
            <v>-14147342286.809999</v>
          </cell>
          <cell r="H913">
            <v>-50833298.460000001</v>
          </cell>
          <cell r="I913">
            <v>-14198175585.27</v>
          </cell>
          <cell r="J913">
            <v>0</v>
          </cell>
          <cell r="K913">
            <v>-14198175585.27</v>
          </cell>
          <cell r="M913">
            <v>-12471536465</v>
          </cell>
        </row>
        <row r="914">
          <cell r="F914">
            <v>-17325480366.02</v>
          </cell>
          <cell r="H914">
            <v>2176341.29</v>
          </cell>
          <cell r="I914">
            <v>-17323304024.73</v>
          </cell>
          <cell r="J914">
            <v>0</v>
          </cell>
          <cell r="K914">
            <v>-17323304024.73</v>
          </cell>
          <cell r="M914">
            <v>-13227476075</v>
          </cell>
        </row>
        <row r="915">
          <cell r="F915">
            <v>0</v>
          </cell>
          <cell r="H915">
            <v>0</v>
          </cell>
          <cell r="I915">
            <v>0</v>
          </cell>
          <cell r="J915">
            <v>0</v>
          </cell>
          <cell r="K915">
            <v>0</v>
          </cell>
          <cell r="M915">
            <v>0.09</v>
          </cell>
        </row>
        <row r="916">
          <cell r="F916">
            <v>-53865367.439999998</v>
          </cell>
          <cell r="H916">
            <v>-2790836.06</v>
          </cell>
          <cell r="I916">
            <v>-56656203.5</v>
          </cell>
          <cell r="J916">
            <v>0</v>
          </cell>
          <cell r="K916">
            <v>-56656203.5</v>
          </cell>
          <cell r="M916">
            <v>130460536</v>
          </cell>
        </row>
        <row r="917">
          <cell r="F917">
            <v>-55880999018.339996</v>
          </cell>
          <cell r="H917">
            <v>49254604.480000004</v>
          </cell>
          <cell r="I917">
            <v>-55831744413.860001</v>
          </cell>
          <cell r="J917">
            <v>0</v>
          </cell>
          <cell r="K917">
            <v>-55831744413.860001</v>
          </cell>
          <cell r="M917">
            <v>-45294342229.910004</v>
          </cell>
        </row>
        <row r="919">
          <cell r="F919">
            <v>-3694619113.5999999</v>
          </cell>
          <cell r="H919">
            <v>-24042339.93</v>
          </cell>
          <cell r="I919">
            <v>-3718661453.5300002</v>
          </cell>
          <cell r="J919">
            <v>0</v>
          </cell>
          <cell r="K919">
            <v>-3718661453.5300002</v>
          </cell>
          <cell r="M919">
            <v>-2120003059</v>
          </cell>
        </row>
        <row r="920">
          <cell r="F920">
            <v>0</v>
          </cell>
          <cell r="H920">
            <v>0</v>
          </cell>
          <cell r="I920">
            <v>0</v>
          </cell>
          <cell r="J920">
            <v>0</v>
          </cell>
          <cell r="K920">
            <v>0</v>
          </cell>
          <cell r="M920">
            <v>0</v>
          </cell>
        </row>
        <row r="921">
          <cell r="F921">
            <v>-3694619113.5999999</v>
          </cell>
          <cell r="H921">
            <v>-24042339.93</v>
          </cell>
          <cell r="I921">
            <v>-3718661453.5300002</v>
          </cell>
          <cell r="J921">
            <v>0</v>
          </cell>
          <cell r="K921">
            <v>-3718661453.5300002</v>
          </cell>
          <cell r="M921">
            <v>-2120003059</v>
          </cell>
        </row>
        <row r="923">
          <cell r="F923">
            <v>-536843573.33999997</v>
          </cell>
          <cell r="H923">
            <v>9612844.1500000004</v>
          </cell>
          <cell r="I923">
            <v>-527230729.19</v>
          </cell>
          <cell r="J923">
            <v>0</v>
          </cell>
          <cell r="K923">
            <v>-527230729.19</v>
          </cell>
          <cell r="M923">
            <v>-477661568.80000001</v>
          </cell>
        </row>
        <row r="924">
          <cell r="F924">
            <v>-536843573.33999997</v>
          </cell>
          <cell r="H924">
            <v>9612844.1500000004</v>
          </cell>
          <cell r="I924">
            <v>-527230729.19</v>
          </cell>
          <cell r="J924">
            <v>0</v>
          </cell>
          <cell r="K924">
            <v>-527230729.19</v>
          </cell>
          <cell r="M924">
            <v>-477661568.80000001</v>
          </cell>
        </row>
        <row r="926">
          <cell r="F926">
            <v>-78492891.239999995</v>
          </cell>
          <cell r="H926">
            <v>0</v>
          </cell>
          <cell r="I926">
            <v>-78492891.239999995</v>
          </cell>
          <cell r="J926">
            <v>0</v>
          </cell>
          <cell r="K926">
            <v>-78492891.239999995</v>
          </cell>
          <cell r="M926">
            <v>0</v>
          </cell>
        </row>
        <row r="927">
          <cell r="F927">
            <v>-406691299.52999997</v>
          </cell>
          <cell r="H927">
            <v>0</v>
          </cell>
          <cell r="I927">
            <v>-406691299.52999997</v>
          </cell>
          <cell r="J927">
            <v>0</v>
          </cell>
          <cell r="K927">
            <v>-406691299.52999997</v>
          </cell>
          <cell r="M927">
            <v>-386691489</v>
          </cell>
        </row>
        <row r="928">
          <cell r="F928">
            <v>-485184190.76999998</v>
          </cell>
          <cell r="H928">
            <v>0</v>
          </cell>
          <cell r="I928">
            <v>-485184190.76999998</v>
          </cell>
          <cell r="J928">
            <v>0</v>
          </cell>
          <cell r="K928">
            <v>-485184190.76999998</v>
          </cell>
          <cell r="M928">
            <v>-386691489</v>
          </cell>
        </row>
        <row r="930">
          <cell r="F930">
            <v>-1746559236.0599999</v>
          </cell>
          <cell r="H930">
            <v>0</v>
          </cell>
          <cell r="I930">
            <v>-1746559236.0599999</v>
          </cell>
          <cell r="J930">
            <v>0</v>
          </cell>
          <cell r="K930">
            <v>-1746559236.0599999</v>
          </cell>
          <cell r="M930">
            <v>-1277585112</v>
          </cell>
        </row>
        <row r="931">
          <cell r="F931">
            <v>-1746559236.0599999</v>
          </cell>
          <cell r="H931">
            <v>0</v>
          </cell>
          <cell r="I931">
            <v>-1746559236.0599999</v>
          </cell>
          <cell r="J931">
            <v>0</v>
          </cell>
          <cell r="K931">
            <v>-1746559236.0599999</v>
          </cell>
          <cell r="M931">
            <v>-1277585112</v>
          </cell>
        </row>
        <row r="933">
          <cell r="F933">
            <v>-6409011</v>
          </cell>
          <cell r="H933">
            <v>0</v>
          </cell>
          <cell r="I933">
            <v>-6409011</v>
          </cell>
          <cell r="J933">
            <v>0</v>
          </cell>
          <cell r="K933">
            <v>-6409011</v>
          </cell>
          <cell r="M933">
            <v>-5095382</v>
          </cell>
        </row>
        <row r="934">
          <cell r="F934">
            <v>-124966312.08</v>
          </cell>
          <cell r="H934">
            <v>0</v>
          </cell>
          <cell r="I934">
            <v>-124966312.08</v>
          </cell>
          <cell r="J934">
            <v>0</v>
          </cell>
          <cell r="K934">
            <v>-124966312.08</v>
          </cell>
          <cell r="M934">
            <v>-249538415.5</v>
          </cell>
        </row>
        <row r="935">
          <cell r="F935">
            <v>-224206689.34</v>
          </cell>
          <cell r="H935">
            <v>0</v>
          </cell>
          <cell r="I935">
            <v>-224206689.34</v>
          </cell>
          <cell r="J935">
            <v>0</v>
          </cell>
          <cell r="K935">
            <v>-224206689.34</v>
          </cell>
          <cell r="M935">
            <v>0</v>
          </cell>
        </row>
        <row r="936">
          <cell r="F936">
            <v>-13384999</v>
          </cell>
          <cell r="H936">
            <v>0</v>
          </cell>
          <cell r="I936">
            <v>-13384999</v>
          </cell>
          <cell r="J936">
            <v>0</v>
          </cell>
          <cell r="K936">
            <v>-13384999</v>
          </cell>
          <cell r="M936">
            <v>-1291896</v>
          </cell>
        </row>
        <row r="937">
          <cell r="F937">
            <v>-1221100.6499999999</v>
          </cell>
          <cell r="H937">
            <v>0</v>
          </cell>
          <cell r="I937">
            <v>-1221100.6499999999</v>
          </cell>
          <cell r="J937">
            <v>0</v>
          </cell>
          <cell r="K937">
            <v>-1221100.6499999999</v>
          </cell>
          <cell r="M937">
            <v>-183844</v>
          </cell>
        </row>
        <row r="938">
          <cell r="F938">
            <v>0</v>
          </cell>
          <cell r="H938">
            <v>0</v>
          </cell>
          <cell r="I938">
            <v>0</v>
          </cell>
          <cell r="J938">
            <v>0</v>
          </cell>
          <cell r="K938">
            <v>0</v>
          </cell>
          <cell r="M938">
            <v>0</v>
          </cell>
        </row>
        <row r="939">
          <cell r="F939">
            <v>-370188112.06999999</v>
          </cell>
          <cell r="H939">
            <v>0</v>
          </cell>
          <cell r="I939">
            <v>-370188112.06999999</v>
          </cell>
          <cell r="J939">
            <v>0</v>
          </cell>
          <cell r="K939">
            <v>-370188112.06999999</v>
          </cell>
          <cell r="M939">
            <v>-256109537.5</v>
          </cell>
        </row>
        <row r="941">
          <cell r="F941">
            <v>-794236093.28999996</v>
          </cell>
          <cell r="H941">
            <v>-110549.69</v>
          </cell>
          <cell r="I941">
            <v>-794346642.98000002</v>
          </cell>
          <cell r="J941">
            <v>0</v>
          </cell>
          <cell r="K941">
            <v>-794346642.98000002</v>
          </cell>
          <cell r="M941">
            <v>65168340.719999999</v>
          </cell>
        </row>
        <row r="942">
          <cell r="F942">
            <v>-217729409.75</v>
          </cell>
          <cell r="H942">
            <v>-108824.76</v>
          </cell>
          <cell r="I942">
            <v>-217838234.50999999</v>
          </cell>
          <cell r="J942">
            <v>0</v>
          </cell>
          <cell r="K942">
            <v>-217838234.50999999</v>
          </cell>
          <cell r="M942">
            <v>-346575609.30000001</v>
          </cell>
        </row>
        <row r="943">
          <cell r="F943">
            <v>-480349523.12</v>
          </cell>
          <cell r="H943">
            <v>0</v>
          </cell>
          <cell r="I943">
            <v>-480349523.12</v>
          </cell>
          <cell r="J943">
            <v>0</v>
          </cell>
          <cell r="K943">
            <v>-480349523.12</v>
          </cell>
          <cell r="M943">
            <v>-21734302</v>
          </cell>
        </row>
        <row r="944">
          <cell r="F944">
            <v>667345983.5</v>
          </cell>
          <cell r="H944">
            <v>0</v>
          </cell>
          <cell r="I944">
            <v>667345983.5</v>
          </cell>
          <cell r="J944">
            <v>0</v>
          </cell>
          <cell r="K944">
            <v>667345983.5</v>
          </cell>
          <cell r="M944">
            <v>-56085726</v>
          </cell>
        </row>
        <row r="945">
          <cell r="F945">
            <v>0</v>
          </cell>
          <cell r="H945">
            <v>0</v>
          </cell>
          <cell r="I945">
            <v>0</v>
          </cell>
          <cell r="J945">
            <v>0</v>
          </cell>
          <cell r="K945">
            <v>0</v>
          </cell>
          <cell r="M945">
            <v>-27506938</v>
          </cell>
        </row>
        <row r="946">
          <cell r="F946">
            <v>176209795.75</v>
          </cell>
          <cell r="H946">
            <v>-45927624.490000002</v>
          </cell>
          <cell r="I946">
            <v>130282171.26000001</v>
          </cell>
          <cell r="J946">
            <v>0</v>
          </cell>
          <cell r="K946">
            <v>130282171.26000001</v>
          </cell>
          <cell r="M946">
            <v>-186685258.80000001</v>
          </cell>
        </row>
        <row r="947">
          <cell r="F947">
            <v>-648759246.90999985</v>
          </cell>
          <cell r="H947">
            <v>-46146998.940000005</v>
          </cell>
          <cell r="I947">
            <v>-694906245.85000014</v>
          </cell>
          <cell r="J947">
            <v>0</v>
          </cell>
          <cell r="K947">
            <v>-694906245.85000014</v>
          </cell>
          <cell r="M947">
            <v>-573419493.38000011</v>
          </cell>
        </row>
        <row r="949">
          <cell r="F949">
            <v>-320361533.75999999</v>
          </cell>
          <cell r="H949">
            <v>-2987189656.5799999</v>
          </cell>
          <cell r="I949">
            <v>-3307551190.3400002</v>
          </cell>
          <cell r="J949">
            <v>0</v>
          </cell>
          <cell r="K949">
            <v>-3307551190.3400002</v>
          </cell>
          <cell r="M949">
            <v>-386179389.80000001</v>
          </cell>
        </row>
        <row r="950">
          <cell r="F950">
            <v>-43921828.880000003</v>
          </cell>
          <cell r="H950">
            <v>0</v>
          </cell>
          <cell r="I950">
            <v>-43921828.880000003</v>
          </cell>
          <cell r="J950">
            <v>0</v>
          </cell>
          <cell r="K950">
            <v>-43921828.880000003</v>
          </cell>
          <cell r="M950">
            <v>-10914157</v>
          </cell>
        </row>
        <row r="951">
          <cell r="F951">
            <v>-364283362.63999999</v>
          </cell>
          <cell r="H951">
            <v>-2987189656.5799999</v>
          </cell>
          <cell r="I951">
            <v>-3351473019.2200003</v>
          </cell>
          <cell r="J951">
            <v>0</v>
          </cell>
          <cell r="K951">
            <v>-3351473019.2200003</v>
          </cell>
          <cell r="M951">
            <v>-397093546.80000001</v>
          </cell>
        </row>
        <row r="953">
          <cell r="F953">
            <v>0</v>
          </cell>
          <cell r="H953">
            <v>0</v>
          </cell>
          <cell r="I953">
            <v>0</v>
          </cell>
          <cell r="J953">
            <v>0</v>
          </cell>
          <cell r="K953">
            <v>0</v>
          </cell>
          <cell r="M953">
            <v>0</v>
          </cell>
        </row>
        <row r="954">
          <cell r="F954">
            <v>0</v>
          </cell>
          <cell r="H954">
            <v>0</v>
          </cell>
          <cell r="I954">
            <v>0</v>
          </cell>
          <cell r="J954">
            <v>0</v>
          </cell>
          <cell r="K954">
            <v>0</v>
          </cell>
          <cell r="M954">
            <v>0</v>
          </cell>
        </row>
        <row r="956">
          <cell r="F956">
            <v>-1187756</v>
          </cell>
          <cell r="H956">
            <v>0</v>
          </cell>
          <cell r="I956">
            <v>-1187756</v>
          </cell>
          <cell r="J956">
            <v>0</v>
          </cell>
          <cell r="K956">
            <v>-1187756</v>
          </cell>
          <cell r="M956">
            <v>-3198670</v>
          </cell>
        </row>
        <row r="957">
          <cell r="F957">
            <v>-1187756</v>
          </cell>
          <cell r="H957">
            <v>0</v>
          </cell>
          <cell r="I957">
            <v>-1187756</v>
          </cell>
          <cell r="J957">
            <v>0</v>
          </cell>
          <cell r="K957">
            <v>-1187756</v>
          </cell>
          <cell r="M957">
            <v>-3198670</v>
          </cell>
        </row>
        <row r="959">
          <cell r="F959">
            <v>0</v>
          </cell>
          <cell r="H959">
            <v>0</v>
          </cell>
          <cell r="I959">
            <v>0</v>
          </cell>
          <cell r="J959">
            <v>0</v>
          </cell>
          <cell r="K959">
            <v>0</v>
          </cell>
          <cell r="M959">
            <v>-591623910</v>
          </cell>
        </row>
        <row r="960">
          <cell r="F960">
            <v>-40184741.420000002</v>
          </cell>
          <cell r="H960">
            <v>0</v>
          </cell>
          <cell r="I960">
            <v>-40184741.420000002</v>
          </cell>
          <cell r="J960">
            <v>0</v>
          </cell>
          <cell r="K960">
            <v>-40184741.420000002</v>
          </cell>
          <cell r="M960">
            <v>-20198196</v>
          </cell>
        </row>
        <row r="961">
          <cell r="F961">
            <v>-382526820.01999998</v>
          </cell>
          <cell r="H961">
            <v>0</v>
          </cell>
          <cell r="I961">
            <v>-382526820.01999998</v>
          </cell>
          <cell r="J961">
            <v>0</v>
          </cell>
          <cell r="K961">
            <v>-382526820.01999998</v>
          </cell>
          <cell r="M961">
            <v>-100780425</v>
          </cell>
        </row>
        <row r="962">
          <cell r="F962">
            <v>-95723223.040000007</v>
          </cell>
          <cell r="H962">
            <v>0</v>
          </cell>
          <cell r="I962">
            <v>-95723223.040000007</v>
          </cell>
          <cell r="J962">
            <v>0</v>
          </cell>
          <cell r="K962">
            <v>-95723223.040000007</v>
          </cell>
          <cell r="M962">
            <v>-14716498</v>
          </cell>
        </row>
        <row r="963">
          <cell r="F963">
            <v>-208895289.09999999</v>
          </cell>
          <cell r="H963">
            <v>0</v>
          </cell>
          <cell r="I963">
            <v>-208895289.09999999</v>
          </cell>
          <cell r="J963">
            <v>0</v>
          </cell>
          <cell r="K963">
            <v>-208895289.09999999</v>
          </cell>
          <cell r="M963">
            <v>-61712984</v>
          </cell>
        </row>
        <row r="964">
          <cell r="F964">
            <v>-727330073.58000004</v>
          </cell>
          <cell r="H964">
            <v>0</v>
          </cell>
          <cell r="I964">
            <v>-727330073.58000004</v>
          </cell>
          <cell r="J964">
            <v>0</v>
          </cell>
          <cell r="K964">
            <v>-727330073.58000004</v>
          </cell>
          <cell r="M964">
            <v>-789032013</v>
          </cell>
        </row>
        <row r="966">
          <cell r="F966">
            <v>240439315.19999999</v>
          </cell>
          <cell r="H966">
            <v>358568954.67000002</v>
          </cell>
          <cell r="I966">
            <v>599008269.87</v>
          </cell>
          <cell r="J966">
            <v>0</v>
          </cell>
          <cell r="K966">
            <v>599008269.87</v>
          </cell>
          <cell r="M966">
            <v>0</v>
          </cell>
        </row>
        <row r="967">
          <cell r="F967">
            <v>238939265.09999999</v>
          </cell>
          <cell r="H967">
            <v>0</v>
          </cell>
          <cell r="I967">
            <v>238939265.09999999</v>
          </cell>
          <cell r="J967">
            <v>0</v>
          </cell>
          <cell r="K967">
            <v>238939265.09999999</v>
          </cell>
          <cell r="M967">
            <v>256330578.30000001</v>
          </cell>
        </row>
        <row r="968">
          <cell r="F968">
            <v>740799909.03999996</v>
          </cell>
          <cell r="H968">
            <v>-110142.9</v>
          </cell>
          <cell r="I968">
            <v>740689766.13999999</v>
          </cell>
          <cell r="J968">
            <v>0</v>
          </cell>
          <cell r="K968">
            <v>740689766.13999999</v>
          </cell>
          <cell r="M968">
            <v>703183058</v>
          </cell>
        </row>
        <row r="969">
          <cell r="F969">
            <v>68150497.620000005</v>
          </cell>
          <cell r="H969">
            <v>0</v>
          </cell>
          <cell r="I969">
            <v>68150497.620000005</v>
          </cell>
          <cell r="J969">
            <v>0</v>
          </cell>
          <cell r="K969">
            <v>68150497.620000005</v>
          </cell>
          <cell r="M969">
            <v>45749005</v>
          </cell>
        </row>
        <row r="970">
          <cell r="F970">
            <v>152810500.74000001</v>
          </cell>
          <cell r="H970">
            <v>0</v>
          </cell>
          <cell r="I970">
            <v>152810500.74000001</v>
          </cell>
          <cell r="J970">
            <v>0</v>
          </cell>
          <cell r="K970">
            <v>152810500.74000001</v>
          </cell>
          <cell r="M970">
            <v>140455664</v>
          </cell>
        </row>
        <row r="971">
          <cell r="F971">
            <v>20275381</v>
          </cell>
          <cell r="H971">
            <v>0</v>
          </cell>
          <cell r="I971">
            <v>20275381</v>
          </cell>
          <cell r="J971">
            <v>0</v>
          </cell>
          <cell r="K971">
            <v>20275381</v>
          </cell>
          <cell r="M971">
            <v>16035669</v>
          </cell>
        </row>
        <row r="972">
          <cell r="F972">
            <v>31236693.899999999</v>
          </cell>
          <cell r="H972">
            <v>0</v>
          </cell>
          <cell r="I972">
            <v>31236693.899999999</v>
          </cell>
          <cell r="J972">
            <v>0</v>
          </cell>
          <cell r="K972">
            <v>31236693.899999999</v>
          </cell>
          <cell r="M972">
            <v>17047084</v>
          </cell>
        </row>
        <row r="973">
          <cell r="F973">
            <v>4442255.2300000004</v>
          </cell>
          <cell r="H973">
            <v>0</v>
          </cell>
          <cell r="I973">
            <v>4442255.2300000004</v>
          </cell>
          <cell r="J973">
            <v>0</v>
          </cell>
          <cell r="K973">
            <v>4442255.2300000004</v>
          </cell>
          <cell r="M973">
            <v>4566895</v>
          </cell>
        </row>
        <row r="974">
          <cell r="F974">
            <v>48352423.149999999</v>
          </cell>
          <cell r="H974">
            <v>0</v>
          </cell>
          <cell r="I974">
            <v>48352423.149999999</v>
          </cell>
          <cell r="J974">
            <v>0</v>
          </cell>
          <cell r="K974">
            <v>48352423.149999999</v>
          </cell>
          <cell r="M974">
            <v>32815970</v>
          </cell>
        </row>
        <row r="975">
          <cell r="F975">
            <v>449915896.56999999</v>
          </cell>
          <cell r="H975">
            <v>0</v>
          </cell>
          <cell r="I975">
            <v>449915896.56999999</v>
          </cell>
          <cell r="J975">
            <v>0</v>
          </cell>
          <cell r="K975">
            <v>449915896.56999999</v>
          </cell>
          <cell r="M975">
            <v>396804591</v>
          </cell>
        </row>
        <row r="976">
          <cell r="F976">
            <v>33924229.32</v>
          </cell>
          <cell r="H976">
            <v>0</v>
          </cell>
          <cell r="I976">
            <v>33924229.32</v>
          </cell>
          <cell r="J976">
            <v>0</v>
          </cell>
          <cell r="K976">
            <v>33924229.32</v>
          </cell>
          <cell r="M976">
            <v>24580894</v>
          </cell>
        </row>
        <row r="977">
          <cell r="F977">
            <v>246578827.38999999</v>
          </cell>
          <cell r="H977">
            <v>0</v>
          </cell>
          <cell r="I977">
            <v>246578827.38999999</v>
          </cell>
          <cell r="J977">
            <v>0</v>
          </cell>
          <cell r="K977">
            <v>246578827.38999999</v>
          </cell>
          <cell r="M977">
            <v>210016108</v>
          </cell>
        </row>
        <row r="978">
          <cell r="F978">
            <v>228271635.31999999</v>
          </cell>
          <cell r="H978">
            <v>0</v>
          </cell>
          <cell r="I978">
            <v>228271635.31999999</v>
          </cell>
          <cell r="J978">
            <v>0</v>
          </cell>
          <cell r="K978">
            <v>228271635.31999999</v>
          </cell>
          <cell r="M978">
            <v>237182939</v>
          </cell>
        </row>
        <row r="979">
          <cell r="F979">
            <v>138833839.34999999</v>
          </cell>
          <cell r="H979">
            <v>0</v>
          </cell>
          <cell r="I979">
            <v>138833839.34999999</v>
          </cell>
          <cell r="J979">
            <v>0</v>
          </cell>
          <cell r="K979">
            <v>138833839.34999999</v>
          </cell>
          <cell r="M979">
            <v>116462665</v>
          </cell>
        </row>
        <row r="980">
          <cell r="F980">
            <v>1538797</v>
          </cell>
          <cell r="H980">
            <v>0</v>
          </cell>
          <cell r="I980">
            <v>1538797</v>
          </cell>
          <cell r="J980">
            <v>0</v>
          </cell>
          <cell r="K980">
            <v>1538797</v>
          </cell>
          <cell r="M980">
            <v>960593</v>
          </cell>
        </row>
        <row r="981">
          <cell r="F981">
            <v>0</v>
          </cell>
          <cell r="H981">
            <v>0</v>
          </cell>
          <cell r="I981">
            <v>0</v>
          </cell>
          <cell r="J981">
            <v>0</v>
          </cell>
          <cell r="K981">
            <v>0</v>
          </cell>
          <cell r="M981">
            <v>0</v>
          </cell>
        </row>
        <row r="982">
          <cell r="F982">
            <v>49525551.869999997</v>
          </cell>
          <cell r="H982">
            <v>0</v>
          </cell>
          <cell r="I982">
            <v>49525551.869999997</v>
          </cell>
          <cell r="J982">
            <v>0</v>
          </cell>
          <cell r="K982">
            <v>49525551.869999997</v>
          </cell>
          <cell r="M982">
            <v>44923235</v>
          </cell>
        </row>
        <row r="983">
          <cell r="F983">
            <v>363930.84</v>
          </cell>
          <cell r="H983">
            <v>0</v>
          </cell>
          <cell r="I983">
            <v>363930.84</v>
          </cell>
          <cell r="J983">
            <v>0</v>
          </cell>
          <cell r="K983">
            <v>363930.84</v>
          </cell>
          <cell r="M983">
            <v>164307</v>
          </cell>
        </row>
        <row r="984">
          <cell r="F984">
            <v>0</v>
          </cell>
          <cell r="H984">
            <v>0</v>
          </cell>
          <cell r="I984">
            <v>0</v>
          </cell>
          <cell r="J984">
            <v>0</v>
          </cell>
          <cell r="K984">
            <v>0</v>
          </cell>
          <cell r="M984">
            <v>0</v>
          </cell>
        </row>
        <row r="985">
          <cell r="F985">
            <v>0</v>
          </cell>
          <cell r="H985">
            <v>0</v>
          </cell>
          <cell r="I985">
            <v>0</v>
          </cell>
          <cell r="J985">
            <v>0</v>
          </cell>
          <cell r="K985">
            <v>0</v>
          </cell>
          <cell r="M985">
            <v>0</v>
          </cell>
        </row>
        <row r="986">
          <cell r="F986">
            <v>0</v>
          </cell>
          <cell r="H986">
            <v>0</v>
          </cell>
          <cell r="I986">
            <v>0</v>
          </cell>
          <cell r="J986">
            <v>0</v>
          </cell>
          <cell r="K986">
            <v>0</v>
          </cell>
          <cell r="M986">
            <v>0</v>
          </cell>
        </row>
        <row r="987">
          <cell r="F987">
            <v>5443610.79</v>
          </cell>
          <cell r="H987">
            <v>0</v>
          </cell>
          <cell r="I987">
            <v>5443610.79</v>
          </cell>
          <cell r="J987">
            <v>0</v>
          </cell>
          <cell r="K987">
            <v>5443610.79</v>
          </cell>
          <cell r="M987">
            <v>1276458</v>
          </cell>
        </row>
        <row r="988">
          <cell r="F988">
            <v>0</v>
          </cell>
          <cell r="H988">
            <v>0</v>
          </cell>
          <cell r="I988">
            <v>0</v>
          </cell>
          <cell r="J988">
            <v>0</v>
          </cell>
          <cell r="K988">
            <v>0</v>
          </cell>
          <cell r="M988">
            <v>0</v>
          </cell>
        </row>
        <row r="989">
          <cell r="F989">
            <v>2699842559.4300003</v>
          </cell>
          <cell r="H989">
            <v>358458811.77000004</v>
          </cell>
          <cell r="I989">
            <v>3058301371.2000003</v>
          </cell>
          <cell r="J989">
            <v>0</v>
          </cell>
          <cell r="K989">
            <v>3058301371.2000003</v>
          </cell>
          <cell r="M989">
            <v>2248555713.3000002</v>
          </cell>
        </row>
        <row r="991">
          <cell r="F991">
            <v>15897703489.52</v>
          </cell>
          <cell r="H991">
            <v>0</v>
          </cell>
          <cell r="I991">
            <v>15897703489.52</v>
          </cell>
          <cell r="J991">
            <v>0</v>
          </cell>
          <cell r="K991">
            <v>15897703489.52</v>
          </cell>
          <cell r="M991">
            <v>14570052736</v>
          </cell>
        </row>
        <row r="992">
          <cell r="F992">
            <v>85307663.75</v>
          </cell>
          <cell r="H992">
            <v>0</v>
          </cell>
          <cell r="I992">
            <v>85307663.75</v>
          </cell>
          <cell r="J992">
            <v>0</v>
          </cell>
          <cell r="K992">
            <v>85307663.75</v>
          </cell>
          <cell r="M992">
            <v>63428787</v>
          </cell>
        </row>
        <row r="993">
          <cell r="F993">
            <v>297332605.42000002</v>
          </cell>
          <cell r="H993">
            <v>0</v>
          </cell>
          <cell r="I993">
            <v>297332605.42000002</v>
          </cell>
          <cell r="J993">
            <v>0</v>
          </cell>
          <cell r="K993">
            <v>297332605.42000002</v>
          </cell>
          <cell r="M993">
            <v>242506650</v>
          </cell>
        </row>
        <row r="994">
          <cell r="F994">
            <v>16687205.640000001</v>
          </cell>
          <cell r="H994">
            <v>0</v>
          </cell>
          <cell r="I994">
            <v>16687205.640000001</v>
          </cell>
          <cell r="J994">
            <v>0</v>
          </cell>
          <cell r="K994">
            <v>16687205.640000001</v>
          </cell>
          <cell r="M994">
            <v>13363375</v>
          </cell>
        </row>
        <row r="995">
          <cell r="F995">
            <v>0</v>
          </cell>
          <cell r="H995">
            <v>0</v>
          </cell>
          <cell r="I995">
            <v>0</v>
          </cell>
          <cell r="J995">
            <v>0</v>
          </cell>
          <cell r="K995">
            <v>0</v>
          </cell>
          <cell r="M995">
            <v>1327214</v>
          </cell>
        </row>
        <row r="996">
          <cell r="F996">
            <v>0</v>
          </cell>
          <cell r="H996">
            <v>0</v>
          </cell>
          <cell r="I996">
            <v>0</v>
          </cell>
          <cell r="J996">
            <v>0</v>
          </cell>
          <cell r="K996">
            <v>0</v>
          </cell>
          <cell r="M996">
            <v>0</v>
          </cell>
        </row>
        <row r="997">
          <cell r="F997">
            <v>0</v>
          </cell>
          <cell r="H997">
            <v>0</v>
          </cell>
          <cell r="I997">
            <v>0</v>
          </cell>
          <cell r="J997">
            <v>0</v>
          </cell>
          <cell r="K997">
            <v>0</v>
          </cell>
          <cell r="M997">
            <v>0</v>
          </cell>
        </row>
        <row r="998">
          <cell r="F998">
            <v>873091265.88999999</v>
          </cell>
          <cell r="H998">
            <v>0</v>
          </cell>
          <cell r="I998">
            <v>873091265.88999999</v>
          </cell>
          <cell r="J998">
            <v>0</v>
          </cell>
          <cell r="K998">
            <v>873091265.88999999</v>
          </cell>
          <cell r="M998">
            <v>790332587</v>
          </cell>
        </row>
        <row r="999">
          <cell r="F999">
            <v>6181140.5</v>
          </cell>
          <cell r="H999">
            <v>0</v>
          </cell>
          <cell r="I999">
            <v>6181140.5</v>
          </cell>
          <cell r="J999">
            <v>0</v>
          </cell>
          <cell r="K999">
            <v>6181140.5</v>
          </cell>
          <cell r="M999">
            <v>8729791</v>
          </cell>
        </row>
        <row r="1000">
          <cell r="F1000">
            <v>0</v>
          </cell>
          <cell r="H1000">
            <v>0</v>
          </cell>
          <cell r="I1000">
            <v>0</v>
          </cell>
          <cell r="J1000">
            <v>0</v>
          </cell>
          <cell r="K1000">
            <v>0</v>
          </cell>
          <cell r="M1000">
            <v>0</v>
          </cell>
        </row>
        <row r="1001">
          <cell r="F1001">
            <v>2411715</v>
          </cell>
          <cell r="H1001">
            <v>0</v>
          </cell>
          <cell r="I1001">
            <v>2411715</v>
          </cell>
          <cell r="J1001">
            <v>0</v>
          </cell>
          <cell r="K1001">
            <v>2411715</v>
          </cell>
          <cell r="M1001">
            <v>28136</v>
          </cell>
        </row>
        <row r="1002">
          <cell r="F1002">
            <v>0</v>
          </cell>
          <cell r="H1002">
            <v>14085500</v>
          </cell>
          <cell r="I1002">
            <v>14085500</v>
          </cell>
          <cell r="J1002">
            <v>0</v>
          </cell>
          <cell r="K1002">
            <v>14085500</v>
          </cell>
          <cell r="M1002">
            <v>0</v>
          </cell>
        </row>
        <row r="1003">
          <cell r="F1003">
            <v>608294</v>
          </cell>
          <cell r="H1003">
            <v>125858.88</v>
          </cell>
          <cell r="I1003">
            <v>734152.88</v>
          </cell>
          <cell r="J1003">
            <v>0</v>
          </cell>
          <cell r="K1003">
            <v>734152.88</v>
          </cell>
          <cell r="M1003">
            <v>1220351</v>
          </cell>
        </row>
        <row r="1004">
          <cell r="F1004">
            <v>583885197</v>
          </cell>
          <cell r="H1004">
            <v>0</v>
          </cell>
          <cell r="I1004">
            <v>583885197</v>
          </cell>
          <cell r="J1004">
            <v>0</v>
          </cell>
          <cell r="K1004">
            <v>583885197</v>
          </cell>
          <cell r="M1004">
            <v>723006568</v>
          </cell>
        </row>
        <row r="1005">
          <cell r="F1005">
            <v>-4242858</v>
          </cell>
          <cell r="H1005">
            <v>0</v>
          </cell>
          <cell r="I1005">
            <v>-4242858</v>
          </cell>
          <cell r="J1005">
            <v>0</v>
          </cell>
          <cell r="K1005">
            <v>-4242858</v>
          </cell>
          <cell r="M1005">
            <v>5488554</v>
          </cell>
        </row>
        <row r="1006">
          <cell r="F1006">
            <v>91523986.650000006</v>
          </cell>
          <cell r="H1006">
            <v>0</v>
          </cell>
          <cell r="I1006">
            <v>91523986.650000006</v>
          </cell>
          <cell r="J1006">
            <v>0</v>
          </cell>
          <cell r="K1006">
            <v>91523986.650000006</v>
          </cell>
          <cell r="M1006">
            <v>210449956</v>
          </cell>
        </row>
        <row r="1007">
          <cell r="F1007">
            <v>28699542.550000001</v>
          </cell>
          <cell r="H1007">
            <v>0</v>
          </cell>
          <cell r="I1007">
            <v>28699542.550000001</v>
          </cell>
          <cell r="J1007">
            <v>0</v>
          </cell>
          <cell r="K1007">
            <v>28699542.550000001</v>
          </cell>
          <cell r="M1007">
            <v>20010358</v>
          </cell>
        </row>
        <row r="1008">
          <cell r="F1008">
            <v>1552436.54</v>
          </cell>
          <cell r="H1008">
            <v>0</v>
          </cell>
          <cell r="I1008">
            <v>1552436.54</v>
          </cell>
          <cell r="J1008">
            <v>0</v>
          </cell>
          <cell r="K1008">
            <v>1552436.54</v>
          </cell>
          <cell r="M1008">
            <v>2281078</v>
          </cell>
        </row>
        <row r="1009">
          <cell r="F1009">
            <v>37681827.609999999</v>
          </cell>
          <cell r="H1009">
            <v>0</v>
          </cell>
          <cell r="I1009">
            <v>37681827.609999999</v>
          </cell>
          <cell r="J1009">
            <v>0</v>
          </cell>
          <cell r="K1009">
            <v>37681827.609999999</v>
          </cell>
          <cell r="M1009">
            <v>11743734</v>
          </cell>
        </row>
        <row r="1010">
          <cell r="F1010">
            <v>96000</v>
          </cell>
          <cell r="H1010">
            <v>0</v>
          </cell>
          <cell r="I1010">
            <v>96000</v>
          </cell>
          <cell r="J1010">
            <v>0</v>
          </cell>
          <cell r="K1010">
            <v>96000</v>
          </cell>
          <cell r="M1010">
            <v>-709157</v>
          </cell>
        </row>
        <row r="1011">
          <cell r="F1011">
            <v>1448320</v>
          </cell>
          <cell r="H1011">
            <v>0</v>
          </cell>
          <cell r="I1011">
            <v>1448320</v>
          </cell>
          <cell r="J1011">
            <v>0</v>
          </cell>
          <cell r="K1011">
            <v>1448320</v>
          </cell>
          <cell r="M1011">
            <v>1145341</v>
          </cell>
        </row>
        <row r="1012">
          <cell r="F1012">
            <v>51312164.479999997</v>
          </cell>
          <cell r="H1012">
            <v>0</v>
          </cell>
          <cell r="I1012">
            <v>51312164.479999997</v>
          </cell>
          <cell r="J1012">
            <v>0</v>
          </cell>
          <cell r="K1012">
            <v>51312164.479999997</v>
          </cell>
          <cell r="M1012">
            <v>9061229</v>
          </cell>
        </row>
        <row r="1013">
          <cell r="F1013">
            <v>0</v>
          </cell>
          <cell r="H1013">
            <v>0</v>
          </cell>
          <cell r="I1013">
            <v>0</v>
          </cell>
          <cell r="J1013">
            <v>0</v>
          </cell>
          <cell r="K1013">
            <v>0</v>
          </cell>
          <cell r="M1013">
            <v>0</v>
          </cell>
        </row>
        <row r="1014">
          <cell r="F1014">
            <v>0</v>
          </cell>
          <cell r="H1014">
            <v>0</v>
          </cell>
          <cell r="I1014">
            <v>0</v>
          </cell>
          <cell r="J1014">
            <v>0</v>
          </cell>
          <cell r="K1014">
            <v>0</v>
          </cell>
          <cell r="M1014">
            <v>0</v>
          </cell>
        </row>
        <row r="1015">
          <cell r="F1015">
            <v>0</v>
          </cell>
          <cell r="H1015">
            <v>0</v>
          </cell>
          <cell r="I1015">
            <v>0</v>
          </cell>
          <cell r="J1015">
            <v>0</v>
          </cell>
          <cell r="K1015">
            <v>0</v>
          </cell>
          <cell r="M1015">
            <v>0</v>
          </cell>
        </row>
        <row r="1016">
          <cell r="F1016">
            <v>1111.8</v>
          </cell>
          <cell r="H1016">
            <v>0</v>
          </cell>
          <cell r="I1016">
            <v>1111.8</v>
          </cell>
          <cell r="J1016">
            <v>0</v>
          </cell>
          <cell r="K1016">
            <v>1111.8</v>
          </cell>
          <cell r="M1016">
            <v>1</v>
          </cell>
        </row>
        <row r="1017">
          <cell r="F1017">
            <v>0</v>
          </cell>
          <cell r="H1017">
            <v>0</v>
          </cell>
          <cell r="I1017">
            <v>0</v>
          </cell>
          <cell r="J1017">
            <v>0</v>
          </cell>
          <cell r="K1017">
            <v>0</v>
          </cell>
          <cell r="M1017">
            <v>0</v>
          </cell>
        </row>
        <row r="1018">
          <cell r="F1018">
            <v>0</v>
          </cell>
          <cell r="H1018">
            <v>0</v>
          </cell>
          <cell r="I1018">
            <v>0</v>
          </cell>
          <cell r="J1018">
            <v>0</v>
          </cell>
          <cell r="K1018">
            <v>0</v>
          </cell>
          <cell r="M1018">
            <v>0</v>
          </cell>
        </row>
        <row r="1019">
          <cell r="F1019">
            <v>0</v>
          </cell>
          <cell r="H1019">
            <v>0</v>
          </cell>
          <cell r="I1019">
            <v>0</v>
          </cell>
          <cell r="J1019">
            <v>0</v>
          </cell>
          <cell r="K1019">
            <v>0</v>
          </cell>
          <cell r="M1019">
            <v>0</v>
          </cell>
        </row>
        <row r="1020">
          <cell r="F1020">
            <v>0</v>
          </cell>
          <cell r="H1020">
            <v>0</v>
          </cell>
          <cell r="I1020">
            <v>0</v>
          </cell>
          <cell r="J1020">
            <v>0</v>
          </cell>
          <cell r="K1020">
            <v>0</v>
          </cell>
          <cell r="M1020">
            <v>0</v>
          </cell>
        </row>
        <row r="1021">
          <cell r="F1021">
            <v>0</v>
          </cell>
          <cell r="H1021">
            <v>0</v>
          </cell>
          <cell r="I1021">
            <v>0</v>
          </cell>
          <cell r="J1021">
            <v>0</v>
          </cell>
          <cell r="K1021">
            <v>0</v>
          </cell>
          <cell r="M1021">
            <v>0</v>
          </cell>
        </row>
        <row r="1022">
          <cell r="F1022">
            <v>0</v>
          </cell>
          <cell r="H1022">
            <v>0</v>
          </cell>
          <cell r="I1022">
            <v>0</v>
          </cell>
          <cell r="J1022">
            <v>0</v>
          </cell>
          <cell r="K1022">
            <v>0</v>
          </cell>
          <cell r="M1022">
            <v>0</v>
          </cell>
        </row>
        <row r="1023">
          <cell r="F1023">
            <v>0</v>
          </cell>
          <cell r="H1023">
            <v>0</v>
          </cell>
          <cell r="I1023">
            <v>0</v>
          </cell>
          <cell r="J1023">
            <v>0</v>
          </cell>
          <cell r="K1023">
            <v>0</v>
          </cell>
          <cell r="M1023">
            <v>0</v>
          </cell>
        </row>
        <row r="1024">
          <cell r="F1024">
            <v>-0.16</v>
          </cell>
          <cell r="H1024">
            <v>0</v>
          </cell>
          <cell r="I1024">
            <v>-0.16</v>
          </cell>
          <cell r="J1024">
            <v>0</v>
          </cell>
          <cell r="K1024">
            <v>-0.16</v>
          </cell>
          <cell r="M1024">
            <v>-1</v>
          </cell>
        </row>
        <row r="1025">
          <cell r="F1025">
            <v>0</v>
          </cell>
          <cell r="H1025">
            <v>0</v>
          </cell>
          <cell r="I1025">
            <v>0</v>
          </cell>
          <cell r="J1025">
            <v>0</v>
          </cell>
          <cell r="K1025">
            <v>0</v>
          </cell>
          <cell r="M1025">
            <v>0</v>
          </cell>
        </row>
        <row r="1026">
          <cell r="F1026">
            <v>0</v>
          </cell>
          <cell r="H1026">
            <v>0</v>
          </cell>
          <cell r="I1026">
            <v>0</v>
          </cell>
          <cell r="J1026">
            <v>0</v>
          </cell>
          <cell r="K1026">
            <v>0</v>
          </cell>
          <cell r="M1026">
            <v>0</v>
          </cell>
        </row>
        <row r="1027">
          <cell r="F1027">
            <v>0</v>
          </cell>
          <cell r="H1027">
            <v>0</v>
          </cell>
          <cell r="I1027">
            <v>0</v>
          </cell>
          <cell r="J1027">
            <v>0</v>
          </cell>
          <cell r="K1027">
            <v>0</v>
          </cell>
          <cell r="M1027">
            <v>0</v>
          </cell>
        </row>
        <row r="1028">
          <cell r="F1028">
            <v>0</v>
          </cell>
          <cell r="H1028">
            <v>0</v>
          </cell>
          <cell r="I1028">
            <v>0</v>
          </cell>
          <cell r="J1028">
            <v>0</v>
          </cell>
          <cell r="K1028">
            <v>0</v>
          </cell>
          <cell r="M1028">
            <v>0</v>
          </cell>
        </row>
        <row r="1029">
          <cell r="F1029">
            <v>0</v>
          </cell>
          <cell r="H1029">
            <v>0</v>
          </cell>
          <cell r="I1029">
            <v>0</v>
          </cell>
          <cell r="J1029">
            <v>0</v>
          </cell>
          <cell r="K1029">
            <v>0</v>
          </cell>
          <cell r="M1029">
            <v>0</v>
          </cell>
        </row>
        <row r="1030">
          <cell r="F1030">
            <v>0</v>
          </cell>
          <cell r="H1030">
            <v>0</v>
          </cell>
          <cell r="I1030">
            <v>0</v>
          </cell>
          <cell r="J1030">
            <v>0</v>
          </cell>
          <cell r="K1030">
            <v>0</v>
          </cell>
          <cell r="M1030">
            <v>0</v>
          </cell>
        </row>
        <row r="1031">
          <cell r="F1031">
            <v>0</v>
          </cell>
          <cell r="H1031">
            <v>0</v>
          </cell>
          <cell r="I1031">
            <v>0</v>
          </cell>
          <cell r="J1031">
            <v>0</v>
          </cell>
          <cell r="K1031">
            <v>0</v>
          </cell>
          <cell r="M1031">
            <v>-275400</v>
          </cell>
        </row>
        <row r="1032">
          <cell r="F1032">
            <v>13759.31</v>
          </cell>
          <cell r="H1032">
            <v>0</v>
          </cell>
          <cell r="I1032">
            <v>13759.31</v>
          </cell>
          <cell r="J1032">
            <v>0</v>
          </cell>
          <cell r="K1032">
            <v>13759.31</v>
          </cell>
          <cell r="M1032">
            <v>0</v>
          </cell>
        </row>
        <row r="1033">
          <cell r="F1033">
            <v>0</v>
          </cell>
          <cell r="H1033">
            <v>0</v>
          </cell>
          <cell r="I1033">
            <v>0</v>
          </cell>
          <cell r="J1033">
            <v>0</v>
          </cell>
          <cell r="K1033">
            <v>0</v>
          </cell>
          <cell r="M1033">
            <v>0</v>
          </cell>
        </row>
        <row r="1034">
          <cell r="F1034">
            <v>9320870.6899999995</v>
          </cell>
          <cell r="H1034">
            <v>0</v>
          </cell>
          <cell r="I1034">
            <v>9320870.6899999995</v>
          </cell>
          <cell r="J1034">
            <v>0</v>
          </cell>
          <cell r="K1034">
            <v>9320870.6899999995</v>
          </cell>
          <cell r="M1034">
            <v>11814598</v>
          </cell>
        </row>
        <row r="1035">
          <cell r="F1035">
            <v>0</v>
          </cell>
          <cell r="H1035">
            <v>0</v>
          </cell>
          <cell r="I1035">
            <v>0</v>
          </cell>
          <cell r="J1035">
            <v>0</v>
          </cell>
          <cell r="K1035">
            <v>0</v>
          </cell>
          <cell r="M1035">
            <v>0</v>
          </cell>
        </row>
        <row r="1036">
          <cell r="F1036">
            <v>1900</v>
          </cell>
          <cell r="H1036">
            <v>0</v>
          </cell>
          <cell r="I1036">
            <v>1900</v>
          </cell>
          <cell r="J1036">
            <v>0</v>
          </cell>
          <cell r="K1036">
            <v>1900</v>
          </cell>
          <cell r="M1036">
            <v>0</v>
          </cell>
        </row>
        <row r="1037">
          <cell r="F1037">
            <v>0</v>
          </cell>
          <cell r="H1037">
            <v>0</v>
          </cell>
          <cell r="I1037">
            <v>0</v>
          </cell>
          <cell r="J1037">
            <v>0</v>
          </cell>
          <cell r="K1037">
            <v>0</v>
          </cell>
          <cell r="M1037">
            <v>0</v>
          </cell>
        </row>
        <row r="1038">
          <cell r="F1038">
            <v>-42414616.049999997</v>
          </cell>
          <cell r="H1038">
            <v>0</v>
          </cell>
          <cell r="I1038">
            <v>-42414616.049999997</v>
          </cell>
          <cell r="J1038">
            <v>0</v>
          </cell>
          <cell r="K1038">
            <v>-42414616.049999997</v>
          </cell>
          <cell r="M1038">
            <v>-5</v>
          </cell>
        </row>
        <row r="1039">
          <cell r="F1039">
            <v>0</v>
          </cell>
          <cell r="H1039">
            <v>0</v>
          </cell>
          <cell r="I1039">
            <v>0</v>
          </cell>
          <cell r="J1039">
            <v>0</v>
          </cell>
          <cell r="K1039">
            <v>0</v>
          </cell>
          <cell r="M1039">
            <v>-3</v>
          </cell>
        </row>
        <row r="1040">
          <cell r="F1040">
            <v>0</v>
          </cell>
          <cell r="H1040">
            <v>0</v>
          </cell>
          <cell r="I1040">
            <v>0</v>
          </cell>
          <cell r="J1040">
            <v>0</v>
          </cell>
          <cell r="K1040">
            <v>0</v>
          </cell>
          <cell r="M1040">
            <v>0</v>
          </cell>
        </row>
        <row r="1041">
          <cell r="F1041">
            <v>-0.35</v>
          </cell>
          <cell r="H1041">
            <v>0</v>
          </cell>
          <cell r="I1041">
            <v>-0.35</v>
          </cell>
          <cell r="J1041">
            <v>0</v>
          </cell>
          <cell r="K1041">
            <v>-0.35</v>
          </cell>
          <cell r="M1041">
            <v>42322051</v>
          </cell>
        </row>
        <row r="1042">
          <cell r="F1042">
            <v>51261823.909999996</v>
          </cell>
          <cell r="H1042">
            <v>0</v>
          </cell>
          <cell r="I1042">
            <v>51261823.909999996</v>
          </cell>
          <cell r="J1042">
            <v>0</v>
          </cell>
          <cell r="K1042">
            <v>51261823.909999996</v>
          </cell>
          <cell r="M1042">
            <v>0</v>
          </cell>
        </row>
        <row r="1043">
          <cell r="F1043">
            <v>1835069088.73</v>
          </cell>
          <cell r="H1043">
            <v>0</v>
          </cell>
          <cell r="I1043">
            <v>1835069088.73</v>
          </cell>
          <cell r="J1043">
            <v>0</v>
          </cell>
          <cell r="K1043">
            <v>1835069088.73</v>
          </cell>
          <cell r="M1043">
            <v>1621714358</v>
          </cell>
        </row>
        <row r="1044">
          <cell r="F1044">
            <v>13534286.960000001</v>
          </cell>
          <cell r="H1044">
            <v>0</v>
          </cell>
          <cell r="I1044">
            <v>13534286.960000001</v>
          </cell>
          <cell r="J1044">
            <v>0</v>
          </cell>
          <cell r="K1044">
            <v>13534286.960000001</v>
          </cell>
          <cell r="M1044">
            <v>15196068</v>
          </cell>
        </row>
        <row r="1045">
          <cell r="F1045">
            <v>486669235</v>
          </cell>
          <cell r="H1045">
            <v>0</v>
          </cell>
          <cell r="I1045">
            <v>486669235</v>
          </cell>
          <cell r="J1045">
            <v>0</v>
          </cell>
          <cell r="K1045">
            <v>486669235</v>
          </cell>
          <cell r="M1045">
            <v>502554235</v>
          </cell>
        </row>
        <row r="1046">
          <cell r="F1046">
            <v>332046051.97000003</v>
          </cell>
          <cell r="H1046">
            <v>0</v>
          </cell>
          <cell r="I1046">
            <v>332046051.97000003</v>
          </cell>
          <cell r="J1046">
            <v>0</v>
          </cell>
          <cell r="K1046">
            <v>332046051.97000003</v>
          </cell>
          <cell r="M1046">
            <v>296050766</v>
          </cell>
        </row>
        <row r="1047">
          <cell r="F1047">
            <v>6902297887.5299997</v>
          </cell>
          <cell r="H1047">
            <v>-3560339.28</v>
          </cell>
          <cell r="I1047">
            <v>6898737548.25</v>
          </cell>
          <cell r="J1047">
            <v>0</v>
          </cell>
          <cell r="K1047">
            <v>6898737548.25</v>
          </cell>
          <cell r="M1047">
            <v>5991641666</v>
          </cell>
        </row>
        <row r="1048">
          <cell r="F1048">
            <v>198691350.65000001</v>
          </cell>
          <cell r="H1048">
            <v>0</v>
          </cell>
          <cell r="I1048">
            <v>198691350.65000001</v>
          </cell>
          <cell r="J1048">
            <v>0</v>
          </cell>
          <cell r="K1048">
            <v>198691350.65000001</v>
          </cell>
          <cell r="M1048">
            <v>107730270</v>
          </cell>
        </row>
        <row r="1049">
          <cell r="F1049">
            <v>0</v>
          </cell>
          <cell r="H1049">
            <v>0</v>
          </cell>
          <cell r="I1049">
            <v>0</v>
          </cell>
          <cell r="J1049">
            <v>0</v>
          </cell>
          <cell r="K1049">
            <v>0</v>
          </cell>
          <cell r="M1049">
            <v>1671</v>
          </cell>
        </row>
        <row r="1050">
          <cell r="F1050">
            <v>186808489.18000001</v>
          </cell>
          <cell r="H1050">
            <v>0</v>
          </cell>
          <cell r="I1050">
            <v>186808489.18000001</v>
          </cell>
          <cell r="J1050">
            <v>0</v>
          </cell>
          <cell r="K1050">
            <v>186808489.18000001</v>
          </cell>
          <cell r="M1050">
            <v>176545843</v>
          </cell>
        </row>
        <row r="1051">
          <cell r="F1051">
            <v>19823088.420000002</v>
          </cell>
          <cell r="H1051">
            <v>0</v>
          </cell>
          <cell r="I1051">
            <v>19823088.420000002</v>
          </cell>
          <cell r="J1051">
            <v>0</v>
          </cell>
          <cell r="K1051">
            <v>19823088.420000002</v>
          </cell>
          <cell r="M1051">
            <v>26812911</v>
          </cell>
        </row>
        <row r="1052">
          <cell r="F1052">
            <v>4540.8900000000003</v>
          </cell>
          <cell r="H1052">
            <v>0</v>
          </cell>
          <cell r="I1052">
            <v>4540.8900000000003</v>
          </cell>
          <cell r="J1052">
            <v>0</v>
          </cell>
          <cell r="K1052">
            <v>4540.8900000000003</v>
          </cell>
          <cell r="M1052">
            <v>-6729</v>
          </cell>
        </row>
        <row r="1053">
          <cell r="F1053">
            <v>0</v>
          </cell>
          <cell r="H1053">
            <v>0</v>
          </cell>
          <cell r="I1053">
            <v>0</v>
          </cell>
          <cell r="J1053">
            <v>0</v>
          </cell>
          <cell r="K1053">
            <v>0</v>
          </cell>
          <cell r="M1053">
            <v>747677</v>
          </cell>
        </row>
        <row r="1054">
          <cell r="F1054">
            <v>3351.48</v>
          </cell>
          <cell r="H1054">
            <v>0</v>
          </cell>
          <cell r="I1054">
            <v>3351.48</v>
          </cell>
          <cell r="J1054">
            <v>0</v>
          </cell>
          <cell r="K1054">
            <v>3351.48</v>
          </cell>
          <cell r="M1054">
            <v>-2849</v>
          </cell>
        </row>
        <row r="1055">
          <cell r="F1055">
            <v>359496510.76999998</v>
          </cell>
          <cell r="H1055">
            <v>0</v>
          </cell>
          <cell r="I1055">
            <v>359496510.76999998</v>
          </cell>
          <cell r="J1055">
            <v>0</v>
          </cell>
          <cell r="K1055">
            <v>359496510.76999998</v>
          </cell>
          <cell r="M1055">
            <v>657909449</v>
          </cell>
        </row>
        <row r="1056">
          <cell r="F1056">
            <v>4000</v>
          </cell>
          <cell r="H1056">
            <v>0</v>
          </cell>
          <cell r="I1056">
            <v>4000</v>
          </cell>
          <cell r="J1056">
            <v>0</v>
          </cell>
          <cell r="K1056">
            <v>4000</v>
          </cell>
          <cell r="M1056">
            <v>194530</v>
          </cell>
        </row>
        <row r="1057">
          <cell r="F1057">
            <v>0</v>
          </cell>
          <cell r="H1057">
            <v>0</v>
          </cell>
          <cell r="I1057">
            <v>0</v>
          </cell>
          <cell r="J1057">
            <v>0</v>
          </cell>
          <cell r="K1057">
            <v>0</v>
          </cell>
          <cell r="M1057">
            <v>-729873</v>
          </cell>
        </row>
        <row r="1058">
          <cell r="F1058">
            <v>0</v>
          </cell>
          <cell r="H1058">
            <v>0</v>
          </cell>
          <cell r="I1058">
            <v>0</v>
          </cell>
          <cell r="J1058">
            <v>0</v>
          </cell>
          <cell r="K1058">
            <v>0</v>
          </cell>
          <cell r="M1058">
            <v>7348478</v>
          </cell>
        </row>
        <row r="1059">
          <cell r="F1059">
            <v>2047216333.23</v>
          </cell>
          <cell r="H1059">
            <v>0</v>
          </cell>
          <cell r="I1059">
            <v>2047216333.23</v>
          </cell>
          <cell r="J1059">
            <v>0</v>
          </cell>
          <cell r="K1059">
            <v>2047216333.23</v>
          </cell>
          <cell r="M1059">
            <v>1873553878</v>
          </cell>
        </row>
        <row r="1060">
          <cell r="F1060">
            <v>1068671266.65</v>
          </cell>
          <cell r="H1060">
            <v>0</v>
          </cell>
          <cell r="I1060">
            <v>1068671266.65</v>
          </cell>
          <cell r="J1060">
            <v>0</v>
          </cell>
          <cell r="K1060">
            <v>1068671266.65</v>
          </cell>
          <cell r="M1060">
            <v>923151632</v>
          </cell>
        </row>
        <row r="1061">
          <cell r="F1061">
            <v>0</v>
          </cell>
          <cell r="H1061">
            <v>0</v>
          </cell>
          <cell r="I1061">
            <v>0</v>
          </cell>
          <cell r="J1061">
            <v>0</v>
          </cell>
          <cell r="K1061">
            <v>0</v>
          </cell>
          <cell r="M1061">
            <v>326526</v>
          </cell>
        </row>
        <row r="1062">
          <cell r="F1062">
            <v>618467.54</v>
          </cell>
          <cell r="H1062">
            <v>0</v>
          </cell>
          <cell r="I1062">
            <v>618467.54</v>
          </cell>
          <cell r="J1062">
            <v>0</v>
          </cell>
          <cell r="K1062">
            <v>618467.54</v>
          </cell>
          <cell r="M1062">
            <v>527994</v>
          </cell>
        </row>
        <row r="1063">
          <cell r="F1063">
            <v>27553630.699999999</v>
          </cell>
          <cell r="H1063">
            <v>0</v>
          </cell>
          <cell r="I1063">
            <v>27553630.699999999</v>
          </cell>
          <cell r="J1063">
            <v>0</v>
          </cell>
          <cell r="K1063">
            <v>27553630.699999999</v>
          </cell>
          <cell r="M1063">
            <v>32022570</v>
          </cell>
        </row>
        <row r="1064">
          <cell r="F1064">
            <v>1196250</v>
          </cell>
          <cell r="H1064">
            <v>0</v>
          </cell>
          <cell r="I1064">
            <v>1196250</v>
          </cell>
          <cell r="J1064">
            <v>0</v>
          </cell>
          <cell r="K1064">
            <v>1196250</v>
          </cell>
          <cell r="M1064">
            <v>68000</v>
          </cell>
        </row>
        <row r="1065">
          <cell r="F1065">
            <v>0</v>
          </cell>
          <cell r="H1065">
            <v>0</v>
          </cell>
          <cell r="I1065">
            <v>0</v>
          </cell>
          <cell r="J1065">
            <v>0</v>
          </cell>
          <cell r="K1065">
            <v>0</v>
          </cell>
          <cell r="M1065">
            <v>39369</v>
          </cell>
        </row>
        <row r="1066">
          <cell r="F1066">
            <v>261834780</v>
          </cell>
          <cell r="H1066">
            <v>-134853552.59999999</v>
          </cell>
          <cell r="I1066">
            <v>126981227.40000001</v>
          </cell>
          <cell r="J1066">
            <v>0</v>
          </cell>
          <cell r="K1066">
            <v>126981227.40000001</v>
          </cell>
          <cell r="M1066">
            <v>0</v>
          </cell>
        </row>
        <row r="1067">
          <cell r="F1067">
            <v>0</v>
          </cell>
          <cell r="H1067">
            <v>0</v>
          </cell>
          <cell r="I1067">
            <v>0</v>
          </cell>
          <cell r="J1067">
            <v>0</v>
          </cell>
          <cell r="K1067">
            <v>0</v>
          </cell>
          <cell r="M1067">
            <v>146867772</v>
          </cell>
        </row>
        <row r="1068">
          <cell r="F1068">
            <v>-7556.36</v>
          </cell>
          <cell r="H1068">
            <v>0</v>
          </cell>
          <cell r="I1068">
            <v>-7556.36</v>
          </cell>
          <cell r="J1068">
            <v>0</v>
          </cell>
          <cell r="K1068">
            <v>-7556.36</v>
          </cell>
          <cell r="M1068">
            <v>0</v>
          </cell>
        </row>
        <row r="1069">
          <cell r="F1069">
            <v>0</v>
          </cell>
          <cell r="H1069">
            <v>0</v>
          </cell>
          <cell r="I1069">
            <v>0</v>
          </cell>
          <cell r="J1069">
            <v>0</v>
          </cell>
          <cell r="K1069">
            <v>0</v>
          </cell>
          <cell r="M1069">
            <v>104554213</v>
          </cell>
        </row>
        <row r="1070">
          <cell r="F1070">
            <v>7556.81</v>
          </cell>
          <cell r="H1070">
            <v>0</v>
          </cell>
          <cell r="I1070">
            <v>7556.81</v>
          </cell>
          <cell r="J1070">
            <v>0</v>
          </cell>
          <cell r="K1070">
            <v>7556.81</v>
          </cell>
          <cell r="M1070">
            <v>15470801</v>
          </cell>
        </row>
        <row r="1071">
          <cell r="F1071">
            <v>187425897.22999999</v>
          </cell>
          <cell r="H1071">
            <v>0</v>
          </cell>
          <cell r="I1071">
            <v>187425897.22999999</v>
          </cell>
          <cell r="J1071">
            <v>0</v>
          </cell>
          <cell r="K1071">
            <v>187425897.22999999</v>
          </cell>
          <cell r="M1071">
            <v>0</v>
          </cell>
        </row>
        <row r="1072">
          <cell r="F1072">
            <v>102565289.15000001</v>
          </cell>
          <cell r="H1072">
            <v>0</v>
          </cell>
          <cell r="I1072">
            <v>102565289.15000001</v>
          </cell>
          <cell r="J1072">
            <v>0</v>
          </cell>
          <cell r="K1072">
            <v>102565289.15000001</v>
          </cell>
          <cell r="M1072">
            <v>0</v>
          </cell>
        </row>
        <row r="1073">
          <cell r="F1073">
            <v>14379062.689999999</v>
          </cell>
          <cell r="H1073">
            <v>0</v>
          </cell>
          <cell r="I1073">
            <v>14379062.689999999</v>
          </cell>
          <cell r="J1073">
            <v>0</v>
          </cell>
          <cell r="K1073">
            <v>14379062.689999999</v>
          </cell>
          <cell r="M1073">
            <v>0</v>
          </cell>
        </row>
        <row r="1074">
          <cell r="F1074">
            <v>44939921.640000001</v>
          </cell>
          <cell r="H1074">
            <v>0</v>
          </cell>
          <cell r="I1074">
            <v>44939921.640000001</v>
          </cell>
          <cell r="J1074">
            <v>0</v>
          </cell>
          <cell r="K1074">
            <v>44939921.640000001</v>
          </cell>
          <cell r="M1074">
            <v>44721489</v>
          </cell>
        </row>
        <row r="1075">
          <cell r="F1075">
            <v>59538568</v>
          </cell>
          <cell r="H1075">
            <v>0</v>
          </cell>
          <cell r="I1075">
            <v>59538568</v>
          </cell>
          <cell r="J1075">
            <v>0</v>
          </cell>
          <cell r="K1075">
            <v>59538568</v>
          </cell>
          <cell r="M1075">
            <v>32933571</v>
          </cell>
        </row>
        <row r="1076">
          <cell r="F1076">
            <v>228046943</v>
          </cell>
          <cell r="H1076">
            <v>0</v>
          </cell>
          <cell r="I1076">
            <v>228046943</v>
          </cell>
          <cell r="J1076">
            <v>0</v>
          </cell>
          <cell r="K1076">
            <v>228046943</v>
          </cell>
          <cell r="M1076">
            <v>225718624</v>
          </cell>
        </row>
        <row r="1077">
          <cell r="F1077">
            <v>15299071.560000001</v>
          </cell>
          <cell r="H1077">
            <v>0</v>
          </cell>
          <cell r="I1077">
            <v>15299071.560000001</v>
          </cell>
          <cell r="J1077">
            <v>0</v>
          </cell>
          <cell r="K1077">
            <v>15299071.560000001</v>
          </cell>
          <cell r="M1077">
            <v>13760736</v>
          </cell>
        </row>
        <row r="1078">
          <cell r="F1078">
            <v>17691087.219999999</v>
          </cell>
          <cell r="H1078">
            <v>0</v>
          </cell>
          <cell r="I1078">
            <v>17691087.219999999</v>
          </cell>
          <cell r="J1078">
            <v>0</v>
          </cell>
          <cell r="K1078">
            <v>17691087.219999999</v>
          </cell>
          <cell r="M1078">
            <v>-40710450</v>
          </cell>
        </row>
        <row r="1079">
          <cell r="F1079">
            <v>426456968.82999998</v>
          </cell>
          <cell r="H1079">
            <v>0</v>
          </cell>
          <cell r="I1079">
            <v>426456968.82999998</v>
          </cell>
          <cell r="J1079">
            <v>0</v>
          </cell>
          <cell r="K1079">
            <v>426456968.82999998</v>
          </cell>
          <cell r="M1079">
            <v>336154240</v>
          </cell>
        </row>
        <row r="1080">
          <cell r="F1080">
            <v>0</v>
          </cell>
          <cell r="H1080">
            <v>0</v>
          </cell>
          <cell r="I1080">
            <v>0</v>
          </cell>
          <cell r="J1080">
            <v>0</v>
          </cell>
          <cell r="K1080">
            <v>0</v>
          </cell>
          <cell r="M1080">
            <v>0</v>
          </cell>
        </row>
        <row r="1081">
          <cell r="F1081">
            <v>0</v>
          </cell>
          <cell r="H1081">
            <v>0</v>
          </cell>
          <cell r="I1081">
            <v>0</v>
          </cell>
          <cell r="J1081">
            <v>0</v>
          </cell>
          <cell r="K1081">
            <v>0</v>
          </cell>
          <cell r="M1081">
            <v>0</v>
          </cell>
        </row>
        <row r="1082">
          <cell r="F1082">
            <v>0</v>
          </cell>
          <cell r="H1082">
            <v>0</v>
          </cell>
          <cell r="I1082">
            <v>0</v>
          </cell>
          <cell r="J1082">
            <v>0</v>
          </cell>
          <cell r="K1082">
            <v>0</v>
          </cell>
          <cell r="M1082">
            <v>0</v>
          </cell>
        </row>
        <row r="1083">
          <cell r="F1083">
            <v>0</v>
          </cell>
          <cell r="H1083">
            <v>0</v>
          </cell>
          <cell r="I1083">
            <v>0</v>
          </cell>
          <cell r="J1083">
            <v>0</v>
          </cell>
          <cell r="K1083">
            <v>0</v>
          </cell>
          <cell r="M1083">
            <v>0</v>
          </cell>
        </row>
        <row r="1084">
          <cell r="F1084">
            <v>0</v>
          </cell>
          <cell r="H1084">
            <v>0</v>
          </cell>
          <cell r="I1084">
            <v>0</v>
          </cell>
          <cell r="J1084">
            <v>0</v>
          </cell>
          <cell r="K1084">
            <v>0</v>
          </cell>
          <cell r="M1084">
            <v>0</v>
          </cell>
        </row>
        <row r="1085">
          <cell r="F1085">
            <v>0</v>
          </cell>
          <cell r="H1085">
            <v>0</v>
          </cell>
          <cell r="I1085">
            <v>0</v>
          </cell>
          <cell r="J1085">
            <v>0</v>
          </cell>
          <cell r="K1085">
            <v>0</v>
          </cell>
          <cell r="M1085">
            <v>0</v>
          </cell>
        </row>
        <row r="1086">
          <cell r="F1086">
            <v>0</v>
          </cell>
          <cell r="H1086">
            <v>0</v>
          </cell>
          <cell r="I1086">
            <v>0</v>
          </cell>
          <cell r="J1086">
            <v>0</v>
          </cell>
          <cell r="K1086">
            <v>0</v>
          </cell>
          <cell r="M1086">
            <v>0</v>
          </cell>
        </row>
        <row r="1087">
          <cell r="F1087">
            <v>0</v>
          </cell>
          <cell r="H1087">
            <v>0</v>
          </cell>
          <cell r="I1087">
            <v>0</v>
          </cell>
          <cell r="J1087">
            <v>0</v>
          </cell>
          <cell r="K1087">
            <v>0</v>
          </cell>
          <cell r="M1087">
            <v>0</v>
          </cell>
        </row>
        <row r="1088">
          <cell r="F1088">
            <v>32827346265.17001</v>
          </cell>
          <cell r="H1088">
            <v>-124202533</v>
          </cell>
          <cell r="I1088">
            <v>32703143732.170013</v>
          </cell>
          <cell r="J1088">
            <v>0</v>
          </cell>
          <cell r="K1088">
            <v>32703143732.170013</v>
          </cell>
          <cell r="M1088">
            <v>29840197965</v>
          </cell>
        </row>
        <row r="1090">
          <cell r="F1090">
            <v>-154898425.13999999</v>
          </cell>
          <cell r="H1090">
            <v>0</v>
          </cell>
          <cell r="I1090">
            <v>-154898425.13999999</v>
          </cell>
          <cell r="J1090">
            <v>0</v>
          </cell>
          <cell r="K1090">
            <v>-154898425.13999999</v>
          </cell>
          <cell r="M1090">
            <v>-82258095</v>
          </cell>
        </row>
        <row r="1091">
          <cell r="F1091">
            <v>11803235.619999999</v>
          </cell>
          <cell r="H1091">
            <v>0</v>
          </cell>
          <cell r="I1091">
            <v>11803235.619999999</v>
          </cell>
          <cell r="J1091">
            <v>0</v>
          </cell>
          <cell r="K1091">
            <v>11803235.619999999</v>
          </cell>
          <cell r="M1091">
            <v>3887550.15</v>
          </cell>
        </row>
        <row r="1092">
          <cell r="F1092">
            <v>-143095189.51999998</v>
          </cell>
          <cell r="H1092">
            <v>0</v>
          </cell>
          <cell r="I1092">
            <v>-143095189.51999998</v>
          </cell>
          <cell r="J1092">
            <v>0</v>
          </cell>
          <cell r="K1092">
            <v>-143095189.51999998</v>
          </cell>
          <cell r="M1092">
            <v>-78370544.849999994</v>
          </cell>
        </row>
        <row r="1094">
          <cell r="F1094">
            <v>0</v>
          </cell>
          <cell r="H1094">
            <v>0</v>
          </cell>
          <cell r="I1094">
            <v>0</v>
          </cell>
          <cell r="J1094">
            <v>0</v>
          </cell>
          <cell r="K1094">
            <v>0</v>
          </cell>
          <cell r="M1094">
            <v>0</v>
          </cell>
        </row>
        <row r="1095">
          <cell r="F1095">
            <v>349877.05</v>
          </cell>
          <cell r="H1095">
            <v>0</v>
          </cell>
          <cell r="I1095">
            <v>349877.05</v>
          </cell>
          <cell r="J1095">
            <v>0</v>
          </cell>
          <cell r="K1095">
            <v>349877.05</v>
          </cell>
          <cell r="M1095">
            <v>648750</v>
          </cell>
        </row>
        <row r="1096">
          <cell r="F1096">
            <v>-1722</v>
          </cell>
          <cell r="H1096">
            <v>0</v>
          </cell>
          <cell r="I1096">
            <v>-1722</v>
          </cell>
          <cell r="J1096">
            <v>0</v>
          </cell>
          <cell r="K1096">
            <v>-1722</v>
          </cell>
          <cell r="M1096">
            <v>-2029</v>
          </cell>
        </row>
        <row r="1097">
          <cell r="F1097">
            <v>61862393.539999999</v>
          </cell>
          <cell r="H1097">
            <v>162828.38</v>
          </cell>
          <cell r="I1097">
            <v>62025221.920000002</v>
          </cell>
          <cell r="J1097">
            <v>0</v>
          </cell>
          <cell r="K1097">
            <v>62025221.920000002</v>
          </cell>
          <cell r="M1097">
            <v>53677583</v>
          </cell>
        </row>
        <row r="1098">
          <cell r="F1098">
            <v>693387355.76999998</v>
          </cell>
          <cell r="H1098">
            <v>-202544.37</v>
          </cell>
          <cell r="I1098">
            <v>693184811.39999998</v>
          </cell>
          <cell r="J1098">
            <v>0</v>
          </cell>
          <cell r="K1098">
            <v>693184811.39999998</v>
          </cell>
          <cell r="M1098">
            <v>692198724.70000005</v>
          </cell>
        </row>
        <row r="1099">
          <cell r="F1099">
            <v>2133508.29</v>
          </cell>
          <cell r="H1099">
            <v>0</v>
          </cell>
          <cell r="I1099">
            <v>2133508.29</v>
          </cell>
          <cell r="J1099">
            <v>0</v>
          </cell>
          <cell r="K1099">
            <v>2133508.29</v>
          </cell>
          <cell r="M1099">
            <v>4049945</v>
          </cell>
        </row>
        <row r="1100">
          <cell r="F1100">
            <v>21426</v>
          </cell>
          <cell r="H1100">
            <v>0</v>
          </cell>
          <cell r="I1100">
            <v>21426</v>
          </cell>
          <cell r="J1100">
            <v>0</v>
          </cell>
          <cell r="K1100">
            <v>21426</v>
          </cell>
          <cell r="M1100">
            <v>48146</v>
          </cell>
        </row>
        <row r="1101">
          <cell r="F1101">
            <v>0</v>
          </cell>
          <cell r="H1101">
            <v>0</v>
          </cell>
          <cell r="I1101">
            <v>0</v>
          </cell>
          <cell r="J1101">
            <v>0</v>
          </cell>
          <cell r="K1101">
            <v>0</v>
          </cell>
          <cell r="M1101">
            <v>0</v>
          </cell>
        </row>
        <row r="1102">
          <cell r="F1102">
            <v>18353061.27</v>
          </cell>
          <cell r="H1102">
            <v>0</v>
          </cell>
          <cell r="I1102">
            <v>18353061.27</v>
          </cell>
          <cell r="J1102">
            <v>0</v>
          </cell>
          <cell r="K1102">
            <v>18353061.27</v>
          </cell>
          <cell r="M1102">
            <v>17243207</v>
          </cell>
        </row>
        <row r="1103">
          <cell r="F1103">
            <v>1000</v>
          </cell>
          <cell r="H1103">
            <v>0</v>
          </cell>
          <cell r="I1103">
            <v>1000</v>
          </cell>
          <cell r="J1103">
            <v>0</v>
          </cell>
          <cell r="K1103">
            <v>1000</v>
          </cell>
          <cell r="M1103">
            <v>4000</v>
          </cell>
        </row>
        <row r="1104">
          <cell r="F1104">
            <v>0</v>
          </cell>
          <cell r="H1104">
            <v>0</v>
          </cell>
          <cell r="I1104">
            <v>0</v>
          </cell>
          <cell r="J1104">
            <v>0</v>
          </cell>
          <cell r="K1104">
            <v>0</v>
          </cell>
          <cell r="M1104">
            <v>0</v>
          </cell>
        </row>
        <row r="1105">
          <cell r="F1105">
            <v>776106899.91999996</v>
          </cell>
          <cell r="H1105">
            <v>-39715.989999999991</v>
          </cell>
          <cell r="I1105">
            <v>776067183.92999995</v>
          </cell>
          <cell r="J1105">
            <v>0</v>
          </cell>
          <cell r="K1105">
            <v>776067183.92999995</v>
          </cell>
          <cell r="M1105">
            <v>767868326.70000005</v>
          </cell>
        </row>
        <row r="1107">
          <cell r="F1107">
            <v>888941401.87</v>
          </cell>
          <cell r="H1107">
            <v>0</v>
          </cell>
          <cell r="I1107">
            <v>888941401.87</v>
          </cell>
          <cell r="J1107">
            <v>0</v>
          </cell>
          <cell r="K1107">
            <v>888941401.87</v>
          </cell>
          <cell r="M1107">
            <v>948087259.05999994</v>
          </cell>
        </row>
        <row r="1108">
          <cell r="F1108">
            <v>115467368.93000001</v>
          </cell>
          <cell r="H1108">
            <v>0</v>
          </cell>
          <cell r="I1108">
            <v>115467368.93000001</v>
          </cell>
          <cell r="J1108">
            <v>0</v>
          </cell>
          <cell r="K1108">
            <v>115467368.93000001</v>
          </cell>
          <cell r="M1108">
            <v>104307438</v>
          </cell>
        </row>
        <row r="1109">
          <cell r="F1109">
            <v>1004408770.8</v>
          </cell>
          <cell r="H1109">
            <v>0</v>
          </cell>
          <cell r="I1109">
            <v>1004408770.8</v>
          </cell>
          <cell r="J1109">
            <v>0</v>
          </cell>
          <cell r="K1109">
            <v>1004408770.8</v>
          </cell>
          <cell r="M1109">
            <v>1052394697.0599999</v>
          </cell>
        </row>
        <row r="1111">
          <cell r="F1111">
            <v>116660082.97</v>
          </cell>
          <cell r="H1111">
            <v>0</v>
          </cell>
          <cell r="I1111">
            <v>116660082.97</v>
          </cell>
          <cell r="J1111">
            <v>0</v>
          </cell>
          <cell r="K1111">
            <v>116660082.97</v>
          </cell>
          <cell r="M1111">
            <v>99396947</v>
          </cell>
        </row>
        <row r="1112">
          <cell r="F1112">
            <v>55188562.270000003</v>
          </cell>
          <cell r="H1112">
            <v>-50366</v>
          </cell>
          <cell r="I1112">
            <v>55138196.270000003</v>
          </cell>
          <cell r="J1112">
            <v>0</v>
          </cell>
          <cell r="K1112">
            <v>55138196.270000003</v>
          </cell>
          <cell r="M1112">
            <v>51625043</v>
          </cell>
        </row>
        <row r="1113">
          <cell r="F1113">
            <v>6845506.2699999996</v>
          </cell>
          <cell r="H1113">
            <v>0</v>
          </cell>
          <cell r="I1113">
            <v>6845506.2699999996</v>
          </cell>
          <cell r="J1113">
            <v>0</v>
          </cell>
          <cell r="K1113">
            <v>6845506.2699999996</v>
          </cell>
          <cell r="M1113">
            <v>8463143</v>
          </cell>
        </row>
        <row r="1114">
          <cell r="F1114">
            <v>1642270.11</v>
          </cell>
          <cell r="H1114">
            <v>0</v>
          </cell>
          <cell r="I1114">
            <v>1642270.11</v>
          </cell>
          <cell r="J1114">
            <v>0</v>
          </cell>
          <cell r="K1114">
            <v>1642270.11</v>
          </cell>
          <cell r="M1114">
            <v>1517989</v>
          </cell>
        </row>
        <row r="1115">
          <cell r="F1115">
            <v>29674104.34</v>
          </cell>
          <cell r="H1115">
            <v>0</v>
          </cell>
          <cell r="I1115">
            <v>29674104.34</v>
          </cell>
          <cell r="J1115">
            <v>0</v>
          </cell>
          <cell r="K1115">
            <v>29674104.34</v>
          </cell>
          <cell r="M1115">
            <v>46018</v>
          </cell>
        </row>
        <row r="1116">
          <cell r="F1116">
            <v>1960559.54</v>
          </cell>
          <cell r="H1116">
            <v>0</v>
          </cell>
          <cell r="I1116">
            <v>1960559.54</v>
          </cell>
          <cell r="J1116">
            <v>0</v>
          </cell>
          <cell r="K1116">
            <v>1960559.54</v>
          </cell>
          <cell r="M1116">
            <v>13856066</v>
          </cell>
        </row>
        <row r="1117">
          <cell r="F1117">
            <v>128094708.59</v>
          </cell>
          <cell r="H1117">
            <v>4786156.9800000004</v>
          </cell>
          <cell r="I1117">
            <v>132880865.56999999</v>
          </cell>
          <cell r="J1117">
            <v>0</v>
          </cell>
          <cell r="K1117">
            <v>132880865.56999999</v>
          </cell>
          <cell r="M1117">
            <v>101905992</v>
          </cell>
        </row>
        <row r="1118">
          <cell r="F1118">
            <v>-1891.7</v>
          </cell>
          <cell r="H1118">
            <v>0</v>
          </cell>
          <cell r="I1118">
            <v>-1891.7</v>
          </cell>
          <cell r="J1118">
            <v>0</v>
          </cell>
          <cell r="K1118">
            <v>-1891.7</v>
          </cell>
          <cell r="M1118">
            <v>0</v>
          </cell>
        </row>
        <row r="1119">
          <cell r="F1119">
            <v>8225.56</v>
          </cell>
          <cell r="H1119">
            <v>0</v>
          </cell>
          <cell r="I1119">
            <v>8225.56</v>
          </cell>
          <cell r="J1119">
            <v>0</v>
          </cell>
          <cell r="K1119">
            <v>8225.56</v>
          </cell>
          <cell r="M1119">
            <v>0</v>
          </cell>
        </row>
        <row r="1120">
          <cell r="F1120">
            <v>15952</v>
          </cell>
          <cell r="H1120">
            <v>0</v>
          </cell>
          <cell r="I1120">
            <v>15952</v>
          </cell>
          <cell r="J1120">
            <v>0</v>
          </cell>
          <cell r="K1120">
            <v>15952</v>
          </cell>
          <cell r="M1120">
            <v>3381565</v>
          </cell>
        </row>
        <row r="1121">
          <cell r="F1121">
            <v>0</v>
          </cell>
          <cell r="H1121">
            <v>0</v>
          </cell>
          <cell r="I1121">
            <v>0</v>
          </cell>
          <cell r="J1121">
            <v>0</v>
          </cell>
          <cell r="K1121">
            <v>0</v>
          </cell>
          <cell r="M1121">
            <v>0</v>
          </cell>
        </row>
        <row r="1122">
          <cell r="F1122">
            <v>0</v>
          </cell>
          <cell r="H1122">
            <v>0</v>
          </cell>
          <cell r="I1122">
            <v>0</v>
          </cell>
          <cell r="J1122">
            <v>0</v>
          </cell>
          <cell r="K1122">
            <v>0</v>
          </cell>
          <cell r="M1122">
            <v>0</v>
          </cell>
        </row>
        <row r="1123">
          <cell r="F1123">
            <v>340088079.95000005</v>
          </cell>
          <cell r="H1123">
            <v>4735790.9800000004</v>
          </cell>
          <cell r="I1123">
            <v>344823870.93000007</v>
          </cell>
          <cell r="J1123">
            <v>0</v>
          </cell>
          <cell r="K1123">
            <v>344823870.93000007</v>
          </cell>
          <cell r="M1123">
            <v>280192763</v>
          </cell>
        </row>
        <row r="1125">
          <cell r="F1125">
            <v>64837581.409999996</v>
          </cell>
          <cell r="H1125">
            <v>0</v>
          </cell>
          <cell r="I1125">
            <v>64837581.409999996</v>
          </cell>
          <cell r="J1125">
            <v>0</v>
          </cell>
          <cell r="K1125">
            <v>64837581.409999996</v>
          </cell>
          <cell r="M1125">
            <v>58555827</v>
          </cell>
        </row>
        <row r="1126">
          <cell r="F1126">
            <v>0</v>
          </cell>
          <cell r="H1126">
            <v>0</v>
          </cell>
          <cell r="I1126">
            <v>0</v>
          </cell>
          <cell r="J1126">
            <v>0</v>
          </cell>
          <cell r="K1126">
            <v>0</v>
          </cell>
          <cell r="M1126">
            <v>29883219</v>
          </cell>
        </row>
        <row r="1127">
          <cell r="F1127">
            <v>7997161.5800000001</v>
          </cell>
          <cell r="H1127">
            <v>0</v>
          </cell>
          <cell r="I1127">
            <v>7997161.5800000001</v>
          </cell>
          <cell r="J1127">
            <v>0</v>
          </cell>
          <cell r="K1127">
            <v>7997161.5800000001</v>
          </cell>
          <cell r="M1127">
            <v>13161506</v>
          </cell>
        </row>
        <row r="1128">
          <cell r="F1128">
            <v>2359113.27</v>
          </cell>
          <cell r="H1128">
            <v>0</v>
          </cell>
          <cell r="I1128">
            <v>2359113.27</v>
          </cell>
          <cell r="J1128">
            <v>0</v>
          </cell>
          <cell r="K1128">
            <v>2359113.27</v>
          </cell>
          <cell r="M1128">
            <v>1409119</v>
          </cell>
        </row>
        <row r="1129">
          <cell r="F1129">
            <v>97386.11</v>
          </cell>
          <cell r="H1129">
            <v>0</v>
          </cell>
          <cell r="I1129">
            <v>97386.11</v>
          </cell>
          <cell r="J1129">
            <v>0</v>
          </cell>
          <cell r="K1129">
            <v>97386.11</v>
          </cell>
          <cell r="M1129">
            <v>66547</v>
          </cell>
        </row>
        <row r="1130">
          <cell r="F1130">
            <v>9096217.4800000004</v>
          </cell>
          <cell r="H1130">
            <v>0</v>
          </cell>
          <cell r="I1130">
            <v>9096217.4800000004</v>
          </cell>
          <cell r="J1130">
            <v>0</v>
          </cell>
          <cell r="K1130">
            <v>9096217.4800000004</v>
          </cell>
          <cell r="M1130">
            <v>7781247</v>
          </cell>
        </row>
        <row r="1131">
          <cell r="F1131">
            <v>2652509.14</v>
          </cell>
          <cell r="H1131">
            <v>0</v>
          </cell>
          <cell r="I1131">
            <v>2652509.14</v>
          </cell>
          <cell r="J1131">
            <v>0</v>
          </cell>
          <cell r="K1131">
            <v>2652509.14</v>
          </cell>
          <cell r="M1131">
            <v>2581643</v>
          </cell>
        </row>
        <row r="1132">
          <cell r="F1132">
            <v>87039968.989999995</v>
          </cell>
          <cell r="H1132">
            <v>0</v>
          </cell>
          <cell r="I1132">
            <v>87039968.989999995</v>
          </cell>
          <cell r="J1132">
            <v>0</v>
          </cell>
          <cell r="K1132">
            <v>87039968.989999995</v>
          </cell>
          <cell r="M1132">
            <v>113439108</v>
          </cell>
        </row>
        <row r="1134">
          <cell r="F1134">
            <v>121732964.97</v>
          </cell>
          <cell r="H1134">
            <v>776904.96</v>
          </cell>
          <cell r="I1134">
            <v>122509869.93000001</v>
          </cell>
          <cell r="J1134">
            <v>0</v>
          </cell>
          <cell r="K1134">
            <v>122509869.93000001</v>
          </cell>
          <cell r="M1134">
            <v>116613522</v>
          </cell>
        </row>
        <row r="1135">
          <cell r="F1135">
            <v>72908710.329999998</v>
          </cell>
          <cell r="H1135">
            <v>613615.6</v>
          </cell>
          <cell r="I1135">
            <v>73522325.930000007</v>
          </cell>
          <cell r="J1135">
            <v>0</v>
          </cell>
          <cell r="K1135">
            <v>73522325.930000007</v>
          </cell>
          <cell r="M1135">
            <v>102293821</v>
          </cell>
        </row>
        <row r="1136">
          <cell r="F1136">
            <v>22928284.68</v>
          </cell>
          <cell r="H1136">
            <v>364635.18</v>
          </cell>
          <cell r="I1136">
            <v>23292919.859999999</v>
          </cell>
          <cell r="J1136">
            <v>0</v>
          </cell>
          <cell r="K1136">
            <v>23292919.859999999</v>
          </cell>
          <cell r="M1136">
            <v>33880668</v>
          </cell>
        </row>
        <row r="1137">
          <cell r="F1137">
            <v>29825515.739999998</v>
          </cell>
          <cell r="H1137">
            <v>0</v>
          </cell>
          <cell r="I1137">
            <v>29825515.739999998</v>
          </cell>
          <cell r="J1137">
            <v>0</v>
          </cell>
          <cell r="K1137">
            <v>29825515.739999998</v>
          </cell>
          <cell r="M1137">
            <v>35743550</v>
          </cell>
        </row>
        <row r="1138">
          <cell r="F1138">
            <v>52303793.439999998</v>
          </cell>
          <cell r="H1138">
            <v>1436413.68</v>
          </cell>
          <cell r="I1138">
            <v>53740207.119999997</v>
          </cell>
          <cell r="J1138">
            <v>0</v>
          </cell>
          <cell r="K1138">
            <v>53740207.119999997</v>
          </cell>
          <cell r="M1138">
            <v>47179202</v>
          </cell>
        </row>
        <row r="1139">
          <cell r="F1139">
            <v>14567447.32</v>
          </cell>
          <cell r="H1139">
            <v>0</v>
          </cell>
          <cell r="I1139">
            <v>14567447.32</v>
          </cell>
          <cell r="J1139">
            <v>0</v>
          </cell>
          <cell r="K1139">
            <v>14567447.32</v>
          </cell>
          <cell r="M1139">
            <v>17346401</v>
          </cell>
        </row>
        <row r="1140">
          <cell r="F1140">
            <v>1721789.61</v>
          </cell>
          <cell r="H1140">
            <v>0</v>
          </cell>
          <cell r="I1140">
            <v>1721789.61</v>
          </cell>
          <cell r="J1140">
            <v>0</v>
          </cell>
          <cell r="K1140">
            <v>1721789.61</v>
          </cell>
          <cell r="M1140">
            <v>1472103</v>
          </cell>
        </row>
        <row r="1141">
          <cell r="F1141">
            <v>56067.199999999997</v>
          </cell>
          <cell r="H1141">
            <v>0</v>
          </cell>
          <cell r="I1141">
            <v>56067.199999999997</v>
          </cell>
          <cell r="J1141">
            <v>0</v>
          </cell>
          <cell r="K1141">
            <v>56067.199999999997</v>
          </cell>
          <cell r="M1141">
            <v>19801</v>
          </cell>
        </row>
        <row r="1142">
          <cell r="F1142">
            <v>1797</v>
          </cell>
          <cell r="H1142">
            <v>0</v>
          </cell>
          <cell r="I1142">
            <v>1797</v>
          </cell>
          <cell r="J1142">
            <v>0</v>
          </cell>
          <cell r="K1142">
            <v>1797</v>
          </cell>
          <cell r="M1142">
            <v>19129</v>
          </cell>
        </row>
        <row r="1143">
          <cell r="F1143">
            <v>16242553.130000001</v>
          </cell>
          <cell r="H1143">
            <v>0</v>
          </cell>
          <cell r="I1143">
            <v>16242553.130000001</v>
          </cell>
          <cell r="J1143">
            <v>0</v>
          </cell>
          <cell r="K1143">
            <v>16242553.130000001</v>
          </cell>
          <cell r="M1143">
            <v>7323754</v>
          </cell>
        </row>
        <row r="1144">
          <cell r="F1144">
            <v>242497457.55000001</v>
          </cell>
          <cell r="H1144">
            <v>58166</v>
          </cell>
          <cell r="I1144">
            <v>242555623.55000001</v>
          </cell>
          <cell r="J1144">
            <v>0</v>
          </cell>
          <cell r="K1144">
            <v>242555623.55000001</v>
          </cell>
          <cell r="M1144">
            <v>287132813</v>
          </cell>
        </row>
        <row r="1145">
          <cell r="F1145">
            <v>244952897.34999999</v>
          </cell>
          <cell r="H1145">
            <v>0</v>
          </cell>
          <cell r="I1145">
            <v>244952897.34999999</v>
          </cell>
          <cell r="J1145">
            <v>0</v>
          </cell>
          <cell r="K1145">
            <v>244952897.34999999</v>
          </cell>
          <cell r="M1145">
            <v>264571656.09999999</v>
          </cell>
        </row>
        <row r="1146">
          <cell r="F1146">
            <v>190366502.40000001</v>
          </cell>
          <cell r="H1146">
            <v>0</v>
          </cell>
          <cell r="I1146">
            <v>190366502.40000001</v>
          </cell>
          <cell r="J1146">
            <v>0</v>
          </cell>
          <cell r="K1146">
            <v>190366502.40000001</v>
          </cell>
          <cell r="M1146">
            <v>145386263</v>
          </cell>
        </row>
        <row r="1147">
          <cell r="F1147">
            <v>23038.400000000001</v>
          </cell>
          <cell r="H1147">
            <v>0</v>
          </cell>
          <cell r="I1147">
            <v>23038.400000000001</v>
          </cell>
          <cell r="J1147">
            <v>0</v>
          </cell>
          <cell r="K1147">
            <v>23038.400000000001</v>
          </cell>
          <cell r="M1147">
            <v>722285</v>
          </cell>
        </row>
        <row r="1148">
          <cell r="F1148">
            <v>132866525.81</v>
          </cell>
          <cell r="H1148">
            <v>0</v>
          </cell>
          <cell r="I1148">
            <v>132866525.81</v>
          </cell>
          <cell r="J1148">
            <v>0</v>
          </cell>
          <cell r="K1148">
            <v>132866525.81</v>
          </cell>
          <cell r="M1148">
            <v>85266347</v>
          </cell>
        </row>
        <row r="1149">
          <cell r="F1149">
            <v>68351221.829999998</v>
          </cell>
          <cell r="H1149">
            <v>0</v>
          </cell>
          <cell r="I1149">
            <v>68351221.829999998</v>
          </cell>
          <cell r="J1149">
            <v>0</v>
          </cell>
          <cell r="K1149">
            <v>68351221.829999998</v>
          </cell>
          <cell r="M1149">
            <v>61315985</v>
          </cell>
        </row>
        <row r="1150">
          <cell r="F1150">
            <v>330430.71000000002</v>
          </cell>
          <cell r="H1150">
            <v>0</v>
          </cell>
          <cell r="I1150">
            <v>330430.71000000002</v>
          </cell>
          <cell r="J1150">
            <v>0</v>
          </cell>
          <cell r="K1150">
            <v>330430.71000000002</v>
          </cell>
          <cell r="M1150">
            <v>13151</v>
          </cell>
        </row>
        <row r="1151">
          <cell r="F1151">
            <v>2721740.24</v>
          </cell>
          <cell r="H1151">
            <v>0</v>
          </cell>
          <cell r="I1151">
            <v>2721740.24</v>
          </cell>
          <cell r="J1151">
            <v>0</v>
          </cell>
          <cell r="K1151">
            <v>2721740.24</v>
          </cell>
          <cell r="M1151">
            <v>3176669</v>
          </cell>
        </row>
        <row r="1152">
          <cell r="F1152">
            <v>22730158.52</v>
          </cell>
          <cell r="H1152">
            <v>0</v>
          </cell>
          <cell r="I1152">
            <v>22730158.52</v>
          </cell>
          <cell r="J1152">
            <v>0</v>
          </cell>
          <cell r="K1152">
            <v>22730158.52</v>
          </cell>
          <cell r="M1152">
            <v>27194525</v>
          </cell>
        </row>
        <row r="1153">
          <cell r="F1153">
            <v>172678582.69</v>
          </cell>
          <cell r="H1153">
            <v>0</v>
          </cell>
          <cell r="I1153">
            <v>172678582.69</v>
          </cell>
          <cell r="J1153">
            <v>0</v>
          </cell>
          <cell r="K1153">
            <v>172678582.69</v>
          </cell>
          <cell r="M1153">
            <v>168293107</v>
          </cell>
        </row>
        <row r="1154">
          <cell r="F1154">
            <v>4888613.8899999997</v>
          </cell>
          <cell r="H1154">
            <v>0</v>
          </cell>
          <cell r="I1154">
            <v>4888613.8899999997</v>
          </cell>
          <cell r="J1154">
            <v>0</v>
          </cell>
          <cell r="K1154">
            <v>4888613.8899999997</v>
          </cell>
          <cell r="M1154">
            <v>4627759</v>
          </cell>
        </row>
        <row r="1155">
          <cell r="F1155">
            <v>23129576.949999999</v>
          </cell>
          <cell r="H1155">
            <v>0</v>
          </cell>
          <cell r="I1155">
            <v>23129576.949999999</v>
          </cell>
          <cell r="J1155">
            <v>0</v>
          </cell>
          <cell r="K1155">
            <v>23129576.949999999</v>
          </cell>
          <cell r="M1155">
            <v>23814168</v>
          </cell>
        </row>
        <row r="1156">
          <cell r="F1156">
            <v>66420516.899999999</v>
          </cell>
          <cell r="H1156">
            <v>0</v>
          </cell>
          <cell r="I1156">
            <v>66420516.899999999</v>
          </cell>
          <cell r="J1156">
            <v>0</v>
          </cell>
          <cell r="K1156">
            <v>66420516.899999999</v>
          </cell>
          <cell r="M1156">
            <v>84922263</v>
          </cell>
        </row>
        <row r="1157">
          <cell r="F1157">
            <v>242093.85</v>
          </cell>
          <cell r="H1157">
            <v>0</v>
          </cell>
          <cell r="I1157">
            <v>242093.85</v>
          </cell>
          <cell r="J1157">
            <v>0</v>
          </cell>
          <cell r="K1157">
            <v>242093.85</v>
          </cell>
          <cell r="M1157">
            <v>564159</v>
          </cell>
        </row>
        <row r="1158">
          <cell r="F1158">
            <v>487599.89</v>
          </cell>
          <cell r="H1158">
            <v>0</v>
          </cell>
          <cell r="I1158">
            <v>487599.89</v>
          </cell>
          <cell r="J1158">
            <v>0</v>
          </cell>
          <cell r="K1158">
            <v>487599.89</v>
          </cell>
          <cell r="M1158">
            <v>1027061</v>
          </cell>
        </row>
        <row r="1159">
          <cell r="F1159">
            <v>0</v>
          </cell>
          <cell r="H1159">
            <v>0</v>
          </cell>
          <cell r="I1159">
            <v>0</v>
          </cell>
          <cell r="J1159">
            <v>0</v>
          </cell>
          <cell r="K1159">
            <v>0</v>
          </cell>
          <cell r="M1159">
            <v>0</v>
          </cell>
        </row>
        <row r="1160">
          <cell r="F1160">
            <v>5809.24</v>
          </cell>
          <cell r="H1160">
            <v>0</v>
          </cell>
          <cell r="I1160">
            <v>5809.24</v>
          </cell>
          <cell r="J1160">
            <v>0</v>
          </cell>
          <cell r="K1160">
            <v>5809.24</v>
          </cell>
          <cell r="M1160">
            <v>39800</v>
          </cell>
        </row>
        <row r="1161">
          <cell r="F1161">
            <v>6935165.5</v>
          </cell>
          <cell r="H1161">
            <v>0</v>
          </cell>
          <cell r="I1161">
            <v>6935165.5</v>
          </cell>
          <cell r="J1161">
            <v>0</v>
          </cell>
          <cell r="K1161">
            <v>6935165.5</v>
          </cell>
          <cell r="M1161">
            <v>5817286</v>
          </cell>
        </row>
        <row r="1162">
          <cell r="F1162">
            <v>997471.19</v>
          </cell>
          <cell r="H1162">
            <v>0</v>
          </cell>
          <cell r="I1162">
            <v>997471.19</v>
          </cell>
          <cell r="J1162">
            <v>0</v>
          </cell>
          <cell r="K1162">
            <v>997471.19</v>
          </cell>
          <cell r="M1162">
            <v>929438</v>
          </cell>
        </row>
        <row r="1163">
          <cell r="F1163">
            <v>1437987.01</v>
          </cell>
          <cell r="H1163">
            <v>0</v>
          </cell>
          <cell r="I1163">
            <v>1437987.01</v>
          </cell>
          <cell r="J1163">
            <v>0</v>
          </cell>
          <cell r="K1163">
            <v>1437987.01</v>
          </cell>
          <cell r="M1163">
            <v>1133360</v>
          </cell>
        </row>
        <row r="1164">
          <cell r="F1164">
            <v>653919.48</v>
          </cell>
          <cell r="H1164">
            <v>0</v>
          </cell>
          <cell r="I1164">
            <v>653919.48</v>
          </cell>
          <cell r="J1164">
            <v>0</v>
          </cell>
          <cell r="K1164">
            <v>653919.48</v>
          </cell>
          <cell r="M1164">
            <v>2818720</v>
          </cell>
        </row>
        <row r="1165">
          <cell r="F1165">
            <v>9472701.6799999997</v>
          </cell>
          <cell r="H1165">
            <v>0</v>
          </cell>
          <cell r="I1165">
            <v>9472701.6799999997</v>
          </cell>
          <cell r="J1165">
            <v>0</v>
          </cell>
          <cell r="K1165">
            <v>9472701.6799999997</v>
          </cell>
          <cell r="M1165">
            <v>3864465</v>
          </cell>
        </row>
        <row r="1166">
          <cell r="F1166">
            <v>-722665.59</v>
          </cell>
          <cell r="H1166">
            <v>0</v>
          </cell>
          <cell r="I1166">
            <v>-722665.59</v>
          </cell>
          <cell r="J1166">
            <v>0</v>
          </cell>
          <cell r="K1166">
            <v>-722665.59</v>
          </cell>
          <cell r="M1166">
            <v>-415536</v>
          </cell>
        </row>
        <row r="1167">
          <cell r="F1167">
            <v>11849841.140000001</v>
          </cell>
          <cell r="H1167">
            <v>0</v>
          </cell>
          <cell r="I1167">
            <v>11849841.140000001</v>
          </cell>
          <cell r="J1167">
            <v>0</v>
          </cell>
          <cell r="K1167">
            <v>11849841.140000001</v>
          </cell>
          <cell r="M1167">
            <v>10823177</v>
          </cell>
        </row>
        <row r="1168">
          <cell r="F1168">
            <v>-76.819999999999993</v>
          </cell>
          <cell r="H1168">
            <v>0</v>
          </cell>
          <cell r="I1168">
            <v>-76.819999999999993</v>
          </cell>
          <cell r="J1168">
            <v>0</v>
          </cell>
          <cell r="K1168">
            <v>-76.819999999999993</v>
          </cell>
          <cell r="M1168">
            <v>5402</v>
          </cell>
        </row>
        <row r="1169">
          <cell r="F1169">
            <v>134355253.44</v>
          </cell>
          <cell r="H1169">
            <v>0</v>
          </cell>
          <cell r="I1169">
            <v>134355253.44</v>
          </cell>
          <cell r="J1169">
            <v>0</v>
          </cell>
          <cell r="K1169">
            <v>134355253.44</v>
          </cell>
          <cell r="M1169">
            <v>130269684</v>
          </cell>
        </row>
        <row r="1170">
          <cell r="F1170">
            <v>221708.81</v>
          </cell>
          <cell r="H1170">
            <v>0</v>
          </cell>
          <cell r="I1170">
            <v>221708.81</v>
          </cell>
          <cell r="J1170">
            <v>0</v>
          </cell>
          <cell r="K1170">
            <v>221708.81</v>
          </cell>
          <cell r="M1170">
            <v>95792</v>
          </cell>
        </row>
        <row r="1171">
          <cell r="F1171">
            <v>5529092.1299999999</v>
          </cell>
          <cell r="H1171">
            <v>0</v>
          </cell>
          <cell r="I1171">
            <v>5529092.1299999999</v>
          </cell>
          <cell r="J1171">
            <v>0</v>
          </cell>
          <cell r="K1171">
            <v>5529092.1299999999</v>
          </cell>
          <cell r="M1171">
            <v>5885254</v>
          </cell>
        </row>
        <row r="1172">
          <cell r="F1172">
            <v>17278860.75</v>
          </cell>
          <cell r="H1172">
            <v>0</v>
          </cell>
          <cell r="I1172">
            <v>17278860.75</v>
          </cell>
          <cell r="J1172">
            <v>0</v>
          </cell>
          <cell r="K1172">
            <v>17278860.75</v>
          </cell>
          <cell r="M1172">
            <v>16292613</v>
          </cell>
        </row>
        <row r="1173">
          <cell r="F1173">
            <v>191791.04</v>
          </cell>
          <cell r="H1173">
            <v>0</v>
          </cell>
          <cell r="I1173">
            <v>191791.04</v>
          </cell>
          <cell r="J1173">
            <v>0</v>
          </cell>
          <cell r="K1173">
            <v>191791.04</v>
          </cell>
          <cell r="M1173">
            <v>216805</v>
          </cell>
        </row>
        <row r="1174">
          <cell r="F1174">
            <v>8706958.2799999993</v>
          </cell>
          <cell r="H1174">
            <v>0</v>
          </cell>
          <cell r="I1174">
            <v>8706958.2799999993</v>
          </cell>
          <cell r="J1174">
            <v>0</v>
          </cell>
          <cell r="K1174">
            <v>8706958.2799999993</v>
          </cell>
          <cell r="M1174">
            <v>10061298</v>
          </cell>
        </row>
        <row r="1175">
          <cell r="F1175">
            <v>0</v>
          </cell>
          <cell r="H1175">
            <v>0</v>
          </cell>
          <cell r="I1175">
            <v>0</v>
          </cell>
          <cell r="J1175">
            <v>0</v>
          </cell>
          <cell r="K1175">
            <v>0</v>
          </cell>
          <cell r="M1175">
            <v>9723</v>
          </cell>
        </row>
        <row r="1176">
          <cell r="F1176">
            <v>211293197.96000001</v>
          </cell>
          <cell r="H1176">
            <v>778434.21</v>
          </cell>
          <cell r="I1176">
            <v>212071632.16999999</v>
          </cell>
          <cell r="J1176">
            <v>0</v>
          </cell>
          <cell r="K1176">
            <v>212071632.16999999</v>
          </cell>
          <cell r="M1176">
            <v>155943542</v>
          </cell>
        </row>
        <row r="1177">
          <cell r="F1177">
            <v>22268221</v>
          </cell>
          <cell r="H1177">
            <v>0</v>
          </cell>
          <cell r="I1177">
            <v>22268221</v>
          </cell>
          <cell r="J1177">
            <v>0</v>
          </cell>
          <cell r="K1177">
            <v>22268221</v>
          </cell>
          <cell r="M1177">
            <v>20398567</v>
          </cell>
        </row>
        <row r="1178">
          <cell r="F1178">
            <v>60889105.689999998</v>
          </cell>
          <cell r="H1178">
            <v>0</v>
          </cell>
          <cell r="I1178">
            <v>60889105.689999998</v>
          </cell>
          <cell r="J1178">
            <v>0</v>
          </cell>
          <cell r="K1178">
            <v>60889105.689999998</v>
          </cell>
          <cell r="M1178">
            <v>79166662.530000001</v>
          </cell>
        </row>
        <row r="1179">
          <cell r="F1179">
            <v>1996340222.3300009</v>
          </cell>
          <cell r="H1179">
            <v>4028169.63</v>
          </cell>
          <cell r="I1179">
            <v>2000368391.960001</v>
          </cell>
          <cell r="J1179">
            <v>0</v>
          </cell>
          <cell r="K1179">
            <v>2000368391.960001</v>
          </cell>
          <cell r="M1179">
            <v>1963276214.6299999</v>
          </cell>
        </row>
        <row r="1181">
          <cell r="F1181">
            <v>1901930.13</v>
          </cell>
          <cell r="H1181">
            <v>22467.69</v>
          </cell>
          <cell r="I1181">
            <v>1924397.82</v>
          </cell>
          <cell r="J1181">
            <v>0</v>
          </cell>
          <cell r="K1181">
            <v>1924397.82</v>
          </cell>
          <cell r="M1181">
            <v>7242597</v>
          </cell>
        </row>
        <row r="1182">
          <cell r="F1182">
            <v>28534586.079999998</v>
          </cell>
          <cell r="H1182">
            <v>0</v>
          </cell>
          <cell r="I1182">
            <v>28534586.079999998</v>
          </cell>
          <cell r="J1182">
            <v>0</v>
          </cell>
          <cell r="K1182">
            <v>28534586.079999998</v>
          </cell>
          <cell r="M1182">
            <v>26052793</v>
          </cell>
        </row>
        <row r="1183">
          <cell r="F1183">
            <v>-4675491.7699999996</v>
          </cell>
          <cell r="H1183">
            <v>0</v>
          </cell>
          <cell r="I1183">
            <v>-4675491.7699999996</v>
          </cell>
          <cell r="J1183">
            <v>0</v>
          </cell>
          <cell r="K1183">
            <v>-4675491.7699999996</v>
          </cell>
          <cell r="M1183">
            <v>4251696</v>
          </cell>
        </row>
        <row r="1184">
          <cell r="F1184">
            <v>139979122.33000001</v>
          </cell>
          <cell r="H1184">
            <v>456062.88</v>
          </cell>
          <cell r="I1184">
            <v>140435185.21000001</v>
          </cell>
          <cell r="J1184">
            <v>0</v>
          </cell>
          <cell r="K1184">
            <v>140435185.21000001</v>
          </cell>
          <cell r="M1184">
            <v>133925953</v>
          </cell>
        </row>
        <row r="1185">
          <cell r="F1185">
            <v>771133.43</v>
          </cell>
          <cell r="H1185">
            <v>0</v>
          </cell>
          <cell r="I1185">
            <v>771133.43</v>
          </cell>
          <cell r="J1185">
            <v>0</v>
          </cell>
          <cell r="K1185">
            <v>771133.43</v>
          </cell>
          <cell r="M1185">
            <v>-699920</v>
          </cell>
        </row>
        <row r="1186">
          <cell r="F1186">
            <v>103013418.83</v>
          </cell>
          <cell r="H1186">
            <v>75754.38</v>
          </cell>
          <cell r="I1186">
            <v>103089173.20999999</v>
          </cell>
          <cell r="J1186">
            <v>0</v>
          </cell>
          <cell r="K1186">
            <v>103089173.20999999</v>
          </cell>
          <cell r="M1186">
            <v>91051481.290000007</v>
          </cell>
        </row>
        <row r="1187">
          <cell r="F1187">
            <v>37746178.149999999</v>
          </cell>
          <cell r="H1187">
            <v>-177751.37</v>
          </cell>
          <cell r="I1187">
            <v>37568426.780000001</v>
          </cell>
          <cell r="J1187">
            <v>0</v>
          </cell>
          <cell r="K1187">
            <v>37568426.780000001</v>
          </cell>
          <cell r="M1187">
            <v>58653174</v>
          </cell>
        </row>
        <row r="1188">
          <cell r="F1188">
            <v>103318.05</v>
          </cell>
          <cell r="H1188">
            <v>0</v>
          </cell>
          <cell r="I1188">
            <v>103318.05</v>
          </cell>
          <cell r="J1188">
            <v>0</v>
          </cell>
          <cell r="K1188">
            <v>103318.05</v>
          </cell>
          <cell r="M1188">
            <v>0</v>
          </cell>
        </row>
        <row r="1189">
          <cell r="F1189">
            <v>162311132.22999999</v>
          </cell>
          <cell r="H1189">
            <v>-995294</v>
          </cell>
          <cell r="I1189">
            <v>161315838.22999999</v>
          </cell>
          <cell r="J1189">
            <v>0</v>
          </cell>
          <cell r="K1189">
            <v>161315838.22999999</v>
          </cell>
          <cell r="M1189">
            <v>122954002</v>
          </cell>
        </row>
        <row r="1190">
          <cell r="F1190">
            <v>469685327.46000004</v>
          </cell>
          <cell r="H1190">
            <v>-618760.42000000004</v>
          </cell>
          <cell r="I1190">
            <v>469066567.03999996</v>
          </cell>
          <cell r="J1190">
            <v>0</v>
          </cell>
          <cell r="K1190">
            <v>469066567.03999996</v>
          </cell>
          <cell r="M1190">
            <v>443431776.29000002</v>
          </cell>
        </row>
        <row r="1192">
          <cell r="F1192">
            <v>9903673.8800000008</v>
          </cell>
          <cell r="H1192">
            <v>26583.18</v>
          </cell>
          <cell r="I1192">
            <v>9930257.0600000005</v>
          </cell>
          <cell r="J1192">
            <v>0</v>
          </cell>
          <cell r="K1192">
            <v>9930257.0600000005</v>
          </cell>
          <cell r="M1192">
            <v>6197616</v>
          </cell>
        </row>
        <row r="1193">
          <cell r="F1193">
            <v>4603075.93</v>
          </cell>
          <cell r="H1193">
            <v>7500</v>
          </cell>
          <cell r="I1193">
            <v>4610575.93</v>
          </cell>
          <cell r="J1193">
            <v>0</v>
          </cell>
          <cell r="K1193">
            <v>4610575.93</v>
          </cell>
          <cell r="M1193">
            <v>3417959</v>
          </cell>
        </row>
        <row r="1194">
          <cell r="F1194">
            <v>469584.09</v>
          </cell>
          <cell r="H1194">
            <v>0</v>
          </cell>
          <cell r="I1194">
            <v>469584.09</v>
          </cell>
          <cell r="J1194">
            <v>0</v>
          </cell>
          <cell r="K1194">
            <v>469584.09</v>
          </cell>
          <cell r="M1194">
            <v>507857</v>
          </cell>
        </row>
        <row r="1195">
          <cell r="F1195">
            <v>8237458</v>
          </cell>
          <cell r="H1195">
            <v>0</v>
          </cell>
          <cell r="I1195">
            <v>8237458</v>
          </cell>
          <cell r="J1195">
            <v>0</v>
          </cell>
          <cell r="K1195">
            <v>8237458</v>
          </cell>
          <cell r="M1195">
            <v>27072414</v>
          </cell>
        </row>
        <row r="1196">
          <cell r="F1196">
            <v>4936717.78</v>
          </cell>
          <cell r="H1196">
            <v>0</v>
          </cell>
          <cell r="I1196">
            <v>4936717.78</v>
          </cell>
          <cell r="J1196">
            <v>0</v>
          </cell>
          <cell r="K1196">
            <v>4936717.78</v>
          </cell>
          <cell r="M1196">
            <v>4267911</v>
          </cell>
        </row>
        <row r="1197">
          <cell r="F1197">
            <v>28150509.68</v>
          </cell>
          <cell r="H1197">
            <v>34083.18</v>
          </cell>
          <cell r="I1197">
            <v>28184592.859999999</v>
          </cell>
          <cell r="J1197">
            <v>0</v>
          </cell>
          <cell r="K1197">
            <v>28184592.859999999</v>
          </cell>
          <cell r="M1197">
            <v>41463757</v>
          </cell>
        </row>
        <row r="1199">
          <cell r="F1199">
            <v>454847919.38</v>
          </cell>
          <cell r="H1199">
            <v>0</v>
          </cell>
          <cell r="I1199">
            <v>454847919.38</v>
          </cell>
          <cell r="J1199">
            <v>0</v>
          </cell>
          <cell r="K1199">
            <v>454847919.38</v>
          </cell>
          <cell r="M1199">
            <v>391180677</v>
          </cell>
        </row>
        <row r="1200">
          <cell r="F1200">
            <v>99582415.079999998</v>
          </cell>
          <cell r="H1200">
            <v>43934</v>
          </cell>
          <cell r="I1200">
            <v>99626349.079999998</v>
          </cell>
          <cell r="J1200">
            <v>0</v>
          </cell>
          <cell r="K1200">
            <v>99626349.079999998</v>
          </cell>
          <cell r="M1200">
            <v>57455500</v>
          </cell>
        </row>
        <row r="1201">
          <cell r="F1201">
            <v>554430334.46000004</v>
          </cell>
          <cell r="H1201">
            <v>43934</v>
          </cell>
          <cell r="I1201">
            <v>554474268.46000004</v>
          </cell>
          <cell r="J1201">
            <v>0</v>
          </cell>
          <cell r="K1201">
            <v>554474268.46000004</v>
          </cell>
          <cell r="M1201">
            <v>448636177</v>
          </cell>
        </row>
        <row r="1203">
          <cell r="F1203">
            <v>852737.76</v>
          </cell>
          <cell r="H1203">
            <v>0</v>
          </cell>
          <cell r="I1203">
            <v>852737.76</v>
          </cell>
          <cell r="J1203">
            <v>0</v>
          </cell>
          <cell r="K1203">
            <v>852737.76</v>
          </cell>
          <cell r="M1203">
            <v>8308935</v>
          </cell>
        </row>
        <row r="1204">
          <cell r="F1204">
            <v>7980327</v>
          </cell>
          <cell r="H1204">
            <v>0</v>
          </cell>
          <cell r="I1204">
            <v>7980327</v>
          </cell>
          <cell r="J1204">
            <v>0</v>
          </cell>
          <cell r="K1204">
            <v>7980327</v>
          </cell>
          <cell r="M1204">
            <v>7257562</v>
          </cell>
        </row>
        <row r="1205">
          <cell r="F1205">
            <v>8833064.7599999998</v>
          </cell>
          <cell r="H1205">
            <v>0</v>
          </cell>
          <cell r="I1205">
            <v>8833064.7599999998</v>
          </cell>
          <cell r="J1205">
            <v>0</v>
          </cell>
          <cell r="K1205">
            <v>8833064.7599999998</v>
          </cell>
          <cell r="M1205">
            <v>15566497</v>
          </cell>
        </row>
        <row r="1207">
          <cell r="F1207">
            <v>721075.3</v>
          </cell>
          <cell r="H1207">
            <v>0</v>
          </cell>
          <cell r="I1207">
            <v>721075.3</v>
          </cell>
          <cell r="J1207">
            <v>0</v>
          </cell>
          <cell r="K1207">
            <v>721075.3</v>
          </cell>
          <cell r="M1207">
            <v>0</v>
          </cell>
        </row>
        <row r="1208">
          <cell r="F1208">
            <v>73875356.379999995</v>
          </cell>
          <cell r="H1208">
            <v>1374503.72</v>
          </cell>
          <cell r="I1208">
            <v>75249860.099999994</v>
          </cell>
          <cell r="J1208">
            <v>0</v>
          </cell>
          <cell r="K1208">
            <v>75249860.099999994</v>
          </cell>
          <cell r="M1208">
            <v>89926747.370000005</v>
          </cell>
        </row>
        <row r="1209">
          <cell r="F1209">
            <v>26544946.379999999</v>
          </cell>
          <cell r="H1209">
            <v>0</v>
          </cell>
          <cell r="I1209">
            <v>26544946.379999999</v>
          </cell>
          <cell r="J1209">
            <v>0</v>
          </cell>
          <cell r="K1209">
            <v>26544946.379999999</v>
          </cell>
          <cell r="M1209">
            <v>16760672</v>
          </cell>
        </row>
        <row r="1210">
          <cell r="F1210">
            <v>268537298.22000003</v>
          </cell>
          <cell r="H1210">
            <v>-2511000</v>
          </cell>
          <cell r="I1210">
            <v>266026298.22</v>
          </cell>
          <cell r="J1210">
            <v>0</v>
          </cell>
          <cell r="K1210">
            <v>266026298.22</v>
          </cell>
          <cell r="M1210">
            <v>487904977.69999999</v>
          </cell>
        </row>
        <row r="1211">
          <cell r="F1211">
            <v>8224494.2800000003</v>
          </cell>
          <cell r="H1211">
            <v>21613</v>
          </cell>
          <cell r="I1211">
            <v>8246107.2800000003</v>
          </cell>
          <cell r="J1211">
            <v>0</v>
          </cell>
          <cell r="K1211">
            <v>8246107.2800000003</v>
          </cell>
          <cell r="M1211">
            <v>10117525</v>
          </cell>
        </row>
        <row r="1212">
          <cell r="F1212">
            <v>41400115.829999998</v>
          </cell>
          <cell r="H1212">
            <v>151389</v>
          </cell>
          <cell r="I1212">
            <v>41551504.829999998</v>
          </cell>
          <cell r="J1212">
            <v>0</v>
          </cell>
          <cell r="K1212">
            <v>41551504.829999998</v>
          </cell>
          <cell r="M1212">
            <v>40532958</v>
          </cell>
        </row>
        <row r="1213">
          <cell r="F1213">
            <v>143237053.61000001</v>
          </cell>
          <cell r="H1213">
            <v>183685.05</v>
          </cell>
          <cell r="I1213">
            <v>143420738.66</v>
          </cell>
          <cell r="J1213">
            <v>0</v>
          </cell>
          <cell r="K1213">
            <v>143420738.66</v>
          </cell>
          <cell r="M1213">
            <v>123997909</v>
          </cell>
        </row>
        <row r="1214">
          <cell r="F1214">
            <v>562540340</v>
          </cell>
          <cell r="H1214">
            <v>-779809.23</v>
          </cell>
          <cell r="I1214">
            <v>561760530.76999998</v>
          </cell>
          <cell r="J1214">
            <v>0</v>
          </cell>
          <cell r="K1214">
            <v>561760530.76999998</v>
          </cell>
          <cell r="M1214">
            <v>769240789.06999993</v>
          </cell>
        </row>
        <row r="1216">
          <cell r="F1216">
            <v>34653017.899999999</v>
          </cell>
          <cell r="H1216">
            <v>0</v>
          </cell>
          <cell r="I1216">
            <v>34653017.899999999</v>
          </cell>
          <cell r="J1216">
            <v>0</v>
          </cell>
          <cell r="K1216">
            <v>34653017.899999999</v>
          </cell>
          <cell r="M1216">
            <v>26814658</v>
          </cell>
        </row>
        <row r="1217">
          <cell r="F1217">
            <v>34653017.899999999</v>
          </cell>
          <cell r="H1217">
            <v>0</v>
          </cell>
          <cell r="I1217">
            <v>34653017.899999999</v>
          </cell>
          <cell r="J1217">
            <v>0</v>
          </cell>
          <cell r="K1217">
            <v>34653017.899999999</v>
          </cell>
          <cell r="M1217">
            <v>26814658</v>
          </cell>
        </row>
        <row r="1219">
          <cell r="F1219">
            <v>99588710.060000002</v>
          </cell>
          <cell r="H1219">
            <v>0</v>
          </cell>
          <cell r="I1219">
            <v>99588710.060000002</v>
          </cell>
          <cell r="J1219">
            <v>0</v>
          </cell>
          <cell r="K1219">
            <v>99588710.060000002</v>
          </cell>
          <cell r="M1219">
            <v>75023665</v>
          </cell>
        </row>
        <row r="1220">
          <cell r="F1220">
            <v>99588710.060000002</v>
          </cell>
          <cell r="H1220">
            <v>0</v>
          </cell>
          <cell r="I1220">
            <v>99588710.060000002</v>
          </cell>
          <cell r="J1220">
            <v>0</v>
          </cell>
          <cell r="K1220">
            <v>99588710.060000002</v>
          </cell>
          <cell r="M1220">
            <v>75023665</v>
          </cell>
        </row>
        <row r="1222">
          <cell r="F1222">
            <v>5956931.71</v>
          </cell>
          <cell r="H1222">
            <v>25000</v>
          </cell>
          <cell r="I1222">
            <v>5981931.71</v>
          </cell>
          <cell r="J1222">
            <v>0</v>
          </cell>
          <cell r="K1222">
            <v>5981931.71</v>
          </cell>
          <cell r="M1222">
            <v>16486442</v>
          </cell>
        </row>
        <row r="1223">
          <cell r="F1223">
            <v>66967.199999999997</v>
          </cell>
          <cell r="H1223">
            <v>8000</v>
          </cell>
          <cell r="I1223">
            <v>74967.199999999997</v>
          </cell>
          <cell r="J1223">
            <v>0</v>
          </cell>
          <cell r="K1223">
            <v>74967.199999999997</v>
          </cell>
          <cell r="M1223">
            <v>358306</v>
          </cell>
        </row>
        <row r="1224">
          <cell r="F1224">
            <v>171977018.78</v>
          </cell>
          <cell r="H1224">
            <v>-188687.84</v>
          </cell>
          <cell r="I1224">
            <v>171788330.94</v>
          </cell>
          <cell r="J1224">
            <v>0</v>
          </cell>
          <cell r="K1224">
            <v>171788330.94</v>
          </cell>
          <cell r="M1224">
            <v>178291369.69999999</v>
          </cell>
        </row>
        <row r="1225">
          <cell r="F1225">
            <v>41540726.549999997</v>
          </cell>
          <cell r="H1225">
            <v>0</v>
          </cell>
          <cell r="I1225">
            <v>41540726.549999997</v>
          </cell>
          <cell r="J1225">
            <v>0</v>
          </cell>
          <cell r="K1225">
            <v>41540726.549999997</v>
          </cell>
          <cell r="M1225">
            <v>26009650</v>
          </cell>
        </row>
        <row r="1226">
          <cell r="F1226">
            <v>1215820727.3</v>
          </cell>
          <cell r="H1226">
            <v>20405610.859999999</v>
          </cell>
          <cell r="I1226">
            <v>1236226338.1600001</v>
          </cell>
          <cell r="J1226">
            <v>0</v>
          </cell>
          <cell r="K1226">
            <v>1236226338.1600001</v>
          </cell>
          <cell r="M1226">
            <v>1255574009</v>
          </cell>
        </row>
        <row r="1227">
          <cell r="F1227">
            <v>7094631.4400000004</v>
          </cell>
          <cell r="H1227">
            <v>0</v>
          </cell>
          <cell r="I1227">
            <v>7094631.4400000004</v>
          </cell>
          <cell r="J1227">
            <v>0</v>
          </cell>
          <cell r="K1227">
            <v>7094631.4400000004</v>
          </cell>
          <cell r="M1227">
            <v>0</v>
          </cell>
        </row>
        <row r="1228">
          <cell r="F1228">
            <v>1442457002.98</v>
          </cell>
          <cell r="H1228">
            <v>20249923.02</v>
          </cell>
          <cell r="I1228">
            <v>1462706926</v>
          </cell>
          <cell r="J1228">
            <v>0</v>
          </cell>
          <cell r="K1228">
            <v>1462706926</v>
          </cell>
          <cell r="M1228">
            <v>1476719776.7</v>
          </cell>
        </row>
        <row r="1230">
          <cell r="F1230">
            <v>532637457.76999998</v>
          </cell>
          <cell r="H1230">
            <v>0</v>
          </cell>
          <cell r="I1230">
            <v>532637457.76999998</v>
          </cell>
          <cell r="J1230">
            <v>0</v>
          </cell>
          <cell r="K1230">
            <v>532637457.76999998</v>
          </cell>
          <cell r="M1230">
            <v>192258325.09999999</v>
          </cell>
        </row>
        <row r="1231">
          <cell r="F1231">
            <v>-31574366.66</v>
          </cell>
          <cell r="H1231">
            <v>7917266.0499999998</v>
          </cell>
          <cell r="I1231">
            <v>-23657100.609999999</v>
          </cell>
          <cell r="J1231">
            <v>0</v>
          </cell>
          <cell r="K1231">
            <v>-23657100.609999999</v>
          </cell>
          <cell r="M1231">
            <v>164186559.19999999</v>
          </cell>
        </row>
        <row r="1232">
          <cell r="F1232">
            <v>265241.98</v>
          </cell>
          <cell r="H1232">
            <v>23580480.23</v>
          </cell>
          <cell r="I1232">
            <v>23845722.210000001</v>
          </cell>
          <cell r="J1232">
            <v>0</v>
          </cell>
          <cell r="K1232">
            <v>23845722.210000001</v>
          </cell>
          <cell r="M1232">
            <v>1458485.68</v>
          </cell>
        </row>
        <row r="1233">
          <cell r="F1233">
            <v>0</v>
          </cell>
          <cell r="H1233">
            <v>0</v>
          </cell>
          <cell r="I1233">
            <v>0</v>
          </cell>
          <cell r="J1233">
            <v>0</v>
          </cell>
          <cell r="K1233">
            <v>0</v>
          </cell>
          <cell r="M1233">
            <v>66528947.68</v>
          </cell>
        </row>
        <row r="1234">
          <cell r="F1234">
            <v>-0.49</v>
          </cell>
          <cell r="H1234">
            <v>0</v>
          </cell>
          <cell r="I1234">
            <v>-0.49</v>
          </cell>
          <cell r="J1234">
            <v>0</v>
          </cell>
          <cell r="K1234">
            <v>-0.49</v>
          </cell>
          <cell r="M1234">
            <v>1314085</v>
          </cell>
        </row>
        <row r="1235">
          <cell r="F1235">
            <v>0</v>
          </cell>
          <cell r="H1235">
            <v>0</v>
          </cell>
          <cell r="I1235">
            <v>0</v>
          </cell>
          <cell r="J1235">
            <v>0</v>
          </cell>
          <cell r="K1235">
            <v>0</v>
          </cell>
          <cell r="M1235">
            <v>0</v>
          </cell>
        </row>
        <row r="1236">
          <cell r="F1236">
            <v>0</v>
          </cell>
          <cell r="H1236">
            <v>0</v>
          </cell>
          <cell r="I1236">
            <v>0</v>
          </cell>
          <cell r="J1236">
            <v>0</v>
          </cell>
          <cell r="K1236">
            <v>0</v>
          </cell>
          <cell r="M1236">
            <v>0</v>
          </cell>
        </row>
        <row r="1237">
          <cell r="F1237">
            <v>501328332.59999996</v>
          </cell>
          <cell r="H1237">
            <v>31497746.280000001</v>
          </cell>
          <cell r="I1237">
            <v>532826078.87999994</v>
          </cell>
          <cell r="J1237">
            <v>0</v>
          </cell>
          <cell r="K1237">
            <v>532826078.87999994</v>
          </cell>
          <cell r="M1237">
            <v>425746402.65999997</v>
          </cell>
        </row>
        <row r="1239">
          <cell r="F1239">
            <v>86381426.090000004</v>
          </cell>
          <cell r="H1239">
            <v>0</v>
          </cell>
          <cell r="I1239">
            <v>86381426.090000004</v>
          </cell>
          <cell r="J1239">
            <v>0</v>
          </cell>
          <cell r="K1239">
            <v>86381426.090000004</v>
          </cell>
          <cell r="M1239">
            <v>271152823</v>
          </cell>
        </row>
        <row r="1240">
          <cell r="F1240">
            <v>0</v>
          </cell>
          <cell r="H1240">
            <v>0</v>
          </cell>
          <cell r="I1240">
            <v>0</v>
          </cell>
          <cell r="J1240">
            <v>0</v>
          </cell>
          <cell r="K1240">
            <v>0</v>
          </cell>
          <cell r="M1240">
            <v>0</v>
          </cell>
        </row>
        <row r="1241">
          <cell r="F1241">
            <v>86381426.090000004</v>
          </cell>
          <cell r="H1241">
            <v>0</v>
          </cell>
          <cell r="I1241">
            <v>86381426.090000004</v>
          </cell>
          <cell r="J1241">
            <v>0</v>
          </cell>
          <cell r="K1241">
            <v>86381426.090000004</v>
          </cell>
          <cell r="M1241">
            <v>271152823</v>
          </cell>
        </row>
        <row r="1243">
          <cell r="F1243">
            <v>7135113.3300000001</v>
          </cell>
          <cell r="H1243">
            <v>53759385.479999997</v>
          </cell>
          <cell r="I1243">
            <v>60894498.810000002</v>
          </cell>
          <cell r="J1243">
            <v>0</v>
          </cell>
          <cell r="K1243">
            <v>60894498.810000002</v>
          </cell>
          <cell r="M1243">
            <v>-2749286.17</v>
          </cell>
        </row>
        <row r="1244">
          <cell r="F1244">
            <v>0</v>
          </cell>
          <cell r="H1244">
            <v>0</v>
          </cell>
          <cell r="I1244">
            <v>0</v>
          </cell>
          <cell r="J1244">
            <v>0</v>
          </cell>
          <cell r="K1244">
            <v>0</v>
          </cell>
          <cell r="M1244">
            <v>0</v>
          </cell>
        </row>
        <row r="1245">
          <cell r="F1245">
            <v>7135113.3300000001</v>
          </cell>
          <cell r="H1245">
            <v>53759385.479999997</v>
          </cell>
          <cell r="I1245">
            <v>60894498.810000002</v>
          </cell>
          <cell r="J1245">
            <v>0</v>
          </cell>
          <cell r="K1245">
            <v>60894498.810000002</v>
          </cell>
          <cell r="M1245">
            <v>-2749286.17</v>
          </cell>
        </row>
        <row r="1247">
          <cell r="F1247">
            <v>720000</v>
          </cell>
          <cell r="H1247">
            <v>0</v>
          </cell>
          <cell r="I1247">
            <v>720000</v>
          </cell>
          <cell r="J1247">
            <v>0</v>
          </cell>
          <cell r="K1247">
            <v>720000</v>
          </cell>
          <cell r="M1247">
            <v>1040000</v>
          </cell>
        </row>
        <row r="1248">
          <cell r="F1248">
            <v>720000</v>
          </cell>
          <cell r="H1248">
            <v>0</v>
          </cell>
          <cell r="I1248">
            <v>720000</v>
          </cell>
          <cell r="J1248">
            <v>0</v>
          </cell>
          <cell r="K1248">
            <v>720000</v>
          </cell>
          <cell r="M1248">
            <v>1040000</v>
          </cell>
        </row>
        <row r="1250">
          <cell r="F1250">
            <v>4013536645.75</v>
          </cell>
          <cell r="H1250">
            <v>-35316130.520000003</v>
          </cell>
          <cell r="I1250">
            <v>3978220515.23</v>
          </cell>
          <cell r="J1250">
            <v>0</v>
          </cell>
          <cell r="K1250">
            <v>3978220515.23</v>
          </cell>
          <cell r="M1250">
            <v>2615149592</v>
          </cell>
        </row>
        <row r="1251">
          <cell r="F1251">
            <v>4013536645.75</v>
          </cell>
          <cell r="H1251">
            <v>-35316130.520000003</v>
          </cell>
          <cell r="I1251">
            <v>3978220515.23</v>
          </cell>
          <cell r="J1251">
            <v>0</v>
          </cell>
          <cell r="K1251">
            <v>3978220515.23</v>
          </cell>
          <cell r="M1251">
            <v>2615149592</v>
          </cell>
        </row>
        <row r="1253">
          <cell r="F1253">
            <v>29500000</v>
          </cell>
          <cell r="H1253">
            <v>0</v>
          </cell>
          <cell r="I1253">
            <v>29500000</v>
          </cell>
          <cell r="J1253">
            <v>0</v>
          </cell>
          <cell r="K1253">
            <v>29500000</v>
          </cell>
          <cell r="M1253">
            <v>29500000</v>
          </cell>
        </row>
        <row r="1254">
          <cell r="F1254">
            <v>4000000</v>
          </cell>
          <cell r="H1254">
            <v>0</v>
          </cell>
          <cell r="I1254">
            <v>4000000</v>
          </cell>
          <cell r="J1254">
            <v>0</v>
          </cell>
          <cell r="K1254">
            <v>4000000</v>
          </cell>
          <cell r="M1254">
            <v>4000000</v>
          </cell>
        </row>
        <row r="1255">
          <cell r="F1255">
            <v>0</v>
          </cell>
          <cell r="H1255">
            <v>0</v>
          </cell>
          <cell r="I1255">
            <v>0</v>
          </cell>
          <cell r="J1255">
            <v>0</v>
          </cell>
          <cell r="K1255">
            <v>0</v>
          </cell>
          <cell r="M1255">
            <v>0</v>
          </cell>
        </row>
        <row r="1256">
          <cell r="F1256">
            <v>0</v>
          </cell>
          <cell r="H1256">
            <v>0</v>
          </cell>
          <cell r="I1256">
            <v>0</v>
          </cell>
          <cell r="J1256">
            <v>0</v>
          </cell>
          <cell r="K1256">
            <v>0</v>
          </cell>
          <cell r="M1256">
            <v>0</v>
          </cell>
        </row>
        <row r="1257">
          <cell r="F1257">
            <v>662462</v>
          </cell>
          <cell r="H1257">
            <v>0</v>
          </cell>
          <cell r="I1257">
            <v>662462</v>
          </cell>
          <cell r="J1257">
            <v>0</v>
          </cell>
          <cell r="K1257">
            <v>662462</v>
          </cell>
          <cell r="M1257">
            <v>2053620</v>
          </cell>
        </row>
        <row r="1258">
          <cell r="F1258">
            <v>34162462</v>
          </cell>
          <cell r="H1258">
            <v>0</v>
          </cell>
          <cell r="I1258">
            <v>34162462</v>
          </cell>
          <cell r="J1258">
            <v>0</v>
          </cell>
          <cell r="K1258">
            <v>34162462</v>
          </cell>
          <cell r="M1258">
            <v>35553620</v>
          </cell>
        </row>
        <row r="1260">
          <cell r="F1260">
            <v>13152675.01</v>
          </cell>
          <cell r="H1260">
            <v>0</v>
          </cell>
          <cell r="I1260">
            <v>13152675.01</v>
          </cell>
          <cell r="J1260">
            <v>0</v>
          </cell>
          <cell r="K1260">
            <v>13152675.01</v>
          </cell>
          <cell r="M1260">
            <v>267098</v>
          </cell>
        </row>
        <row r="1261">
          <cell r="F1261">
            <v>13152675.01</v>
          </cell>
          <cell r="H1261">
            <v>0</v>
          </cell>
          <cell r="I1261">
            <v>13152675.01</v>
          </cell>
          <cell r="J1261">
            <v>0</v>
          </cell>
          <cell r="K1261">
            <v>13152675.01</v>
          </cell>
          <cell r="M1261">
            <v>267098</v>
          </cell>
        </row>
        <row r="1263">
          <cell r="F1263">
            <v>102807156.98</v>
          </cell>
          <cell r="H1263">
            <v>0</v>
          </cell>
          <cell r="I1263">
            <v>102807156.98</v>
          </cell>
          <cell r="J1263">
            <v>0</v>
          </cell>
          <cell r="K1263">
            <v>102807156.98</v>
          </cell>
          <cell r="M1263">
            <v>913572970.79999995</v>
          </cell>
        </row>
        <row r="1264">
          <cell r="F1264">
            <v>102807156.98</v>
          </cell>
          <cell r="H1264">
            <v>0</v>
          </cell>
          <cell r="I1264">
            <v>102807156.98</v>
          </cell>
          <cell r="J1264">
            <v>0</v>
          </cell>
          <cell r="K1264">
            <v>102807156.98</v>
          </cell>
          <cell r="M1264">
            <v>913572970.79999995</v>
          </cell>
        </row>
        <row r="1266">
          <cell r="F1266">
            <v>1704000000</v>
          </cell>
          <cell r="H1266">
            <v>455984957</v>
          </cell>
          <cell r="I1266">
            <v>2159984957</v>
          </cell>
          <cell r="J1266">
            <v>0</v>
          </cell>
          <cell r="K1266">
            <v>2159984957</v>
          </cell>
          <cell r="M1266">
            <v>496999999.10000002</v>
          </cell>
        </row>
        <row r="1267">
          <cell r="F1267">
            <v>0</v>
          </cell>
          <cell r="H1267">
            <v>0</v>
          </cell>
          <cell r="I1267">
            <v>0</v>
          </cell>
          <cell r="J1267">
            <v>0</v>
          </cell>
          <cell r="K1267">
            <v>0</v>
          </cell>
          <cell r="M1267">
            <v>39971992</v>
          </cell>
        </row>
        <row r="1268">
          <cell r="F1268">
            <v>0</v>
          </cell>
          <cell r="H1268">
            <v>-1620924150</v>
          </cell>
          <cell r="I1268">
            <v>-1620924150</v>
          </cell>
          <cell r="J1268">
            <v>0</v>
          </cell>
          <cell r="K1268">
            <v>-1620924150</v>
          </cell>
          <cell r="M1268">
            <v>0</v>
          </cell>
        </row>
        <row r="1269">
          <cell r="F1269">
            <v>0</v>
          </cell>
          <cell r="H1269">
            <v>0</v>
          </cell>
          <cell r="I1269">
            <v>0</v>
          </cell>
          <cell r="J1269">
            <v>0</v>
          </cell>
          <cell r="K1269">
            <v>0</v>
          </cell>
          <cell r="M1269">
            <v>0</v>
          </cell>
        </row>
        <row r="1270">
          <cell r="F1270">
            <v>1704000000</v>
          </cell>
          <cell r="H1270">
            <v>-1164939193</v>
          </cell>
          <cell r="I1270">
            <v>539060807</v>
          </cell>
          <cell r="J1270">
            <v>0</v>
          </cell>
          <cell r="K1270">
            <v>539060807</v>
          </cell>
          <cell r="M1270">
            <v>536971991.10000002</v>
          </cell>
        </row>
        <row r="1272">
          <cell r="F1272">
            <v>-579328</v>
          </cell>
          <cell r="H1272">
            <v>0</v>
          </cell>
          <cell r="I1272">
            <v>-579328</v>
          </cell>
          <cell r="J1272">
            <v>0</v>
          </cell>
          <cell r="K1272">
            <v>-579328</v>
          </cell>
          <cell r="M1272">
            <v>0</v>
          </cell>
        </row>
        <row r="1273">
          <cell r="F1273">
            <v>10371178.24</v>
          </cell>
          <cell r="H1273">
            <v>1348003.14</v>
          </cell>
          <cell r="I1273">
            <v>11719181.380000001</v>
          </cell>
          <cell r="J1273">
            <v>0</v>
          </cell>
          <cell r="K1273">
            <v>11719181.380000001</v>
          </cell>
          <cell r="M1273">
            <v>18923057</v>
          </cell>
        </row>
        <row r="1274">
          <cell r="F1274">
            <v>798574.68</v>
          </cell>
          <cell r="H1274">
            <v>339944.34</v>
          </cell>
          <cell r="I1274">
            <v>1138519.02</v>
          </cell>
          <cell r="J1274">
            <v>0</v>
          </cell>
          <cell r="K1274">
            <v>1138519.02</v>
          </cell>
          <cell r="M1274">
            <v>1612993</v>
          </cell>
        </row>
        <row r="1275">
          <cell r="F1275">
            <v>449338.74</v>
          </cell>
          <cell r="H1275">
            <v>0</v>
          </cell>
          <cell r="I1275">
            <v>449338.74</v>
          </cell>
          <cell r="J1275">
            <v>0</v>
          </cell>
          <cell r="K1275">
            <v>449338.74</v>
          </cell>
          <cell r="M1275">
            <v>0</v>
          </cell>
        </row>
        <row r="1276">
          <cell r="F1276">
            <v>50569226.530000001</v>
          </cell>
          <cell r="H1276">
            <v>0</v>
          </cell>
          <cell r="I1276">
            <v>50569226.530000001</v>
          </cell>
          <cell r="J1276">
            <v>0</v>
          </cell>
          <cell r="K1276">
            <v>50569226.530000001</v>
          </cell>
          <cell r="M1276">
            <v>41748976</v>
          </cell>
        </row>
        <row r="1277">
          <cell r="F1277">
            <v>3454586.83</v>
          </cell>
          <cell r="H1277">
            <v>0</v>
          </cell>
          <cell r="I1277">
            <v>3454586.83</v>
          </cell>
          <cell r="J1277">
            <v>0</v>
          </cell>
          <cell r="K1277">
            <v>3454586.83</v>
          </cell>
          <cell r="M1277">
            <v>10488317</v>
          </cell>
        </row>
        <row r="1278">
          <cell r="F1278">
            <v>0</v>
          </cell>
          <cell r="H1278">
            <v>0</v>
          </cell>
          <cell r="I1278">
            <v>0</v>
          </cell>
          <cell r="J1278">
            <v>0</v>
          </cell>
          <cell r="K1278">
            <v>0</v>
          </cell>
          <cell r="M1278">
            <v>13007</v>
          </cell>
        </row>
        <row r="1279">
          <cell r="F1279">
            <v>2661514.15</v>
          </cell>
          <cell r="H1279">
            <v>0</v>
          </cell>
          <cell r="I1279">
            <v>2661514.15</v>
          </cell>
          <cell r="J1279">
            <v>0</v>
          </cell>
          <cell r="K1279">
            <v>2661514.15</v>
          </cell>
          <cell r="M1279">
            <v>3066888</v>
          </cell>
        </row>
        <row r="1280">
          <cell r="F1280">
            <v>168831</v>
          </cell>
          <cell r="H1280">
            <v>0</v>
          </cell>
          <cell r="I1280">
            <v>168831</v>
          </cell>
          <cell r="J1280">
            <v>0</v>
          </cell>
          <cell r="K1280">
            <v>168831</v>
          </cell>
          <cell r="M1280">
            <v>160265</v>
          </cell>
        </row>
        <row r="1281">
          <cell r="F1281">
            <v>33453890.780000001</v>
          </cell>
          <cell r="H1281">
            <v>0</v>
          </cell>
          <cell r="I1281">
            <v>33453890.780000001</v>
          </cell>
          <cell r="J1281">
            <v>0</v>
          </cell>
          <cell r="K1281">
            <v>33453890.780000001</v>
          </cell>
          <cell r="M1281">
            <v>9862265</v>
          </cell>
        </row>
        <row r="1282">
          <cell r="F1282">
            <v>51007.44</v>
          </cell>
          <cell r="H1282">
            <v>0</v>
          </cell>
          <cell r="I1282">
            <v>51007.44</v>
          </cell>
          <cell r="J1282">
            <v>0</v>
          </cell>
          <cell r="K1282">
            <v>51007.44</v>
          </cell>
          <cell r="M1282">
            <v>-984864</v>
          </cell>
        </row>
        <row r="1283">
          <cell r="F1283">
            <v>3212906</v>
          </cell>
          <cell r="H1283">
            <v>0</v>
          </cell>
          <cell r="I1283">
            <v>3212906</v>
          </cell>
          <cell r="J1283">
            <v>0</v>
          </cell>
          <cell r="K1283">
            <v>3212906</v>
          </cell>
          <cell r="M1283">
            <v>1484844</v>
          </cell>
        </row>
        <row r="1284">
          <cell r="F1284">
            <v>239079.32</v>
          </cell>
          <cell r="H1284">
            <v>0</v>
          </cell>
          <cell r="I1284">
            <v>239079.32</v>
          </cell>
          <cell r="J1284">
            <v>0</v>
          </cell>
          <cell r="K1284">
            <v>239079.32</v>
          </cell>
          <cell r="M1284">
            <v>383089</v>
          </cell>
        </row>
        <row r="1285">
          <cell r="F1285">
            <v>95605133.340000004</v>
          </cell>
          <cell r="H1285">
            <v>-54553841.350000001</v>
          </cell>
          <cell r="I1285">
            <v>41051291.990000002</v>
          </cell>
          <cell r="J1285">
            <v>0</v>
          </cell>
          <cell r="K1285">
            <v>41051291.990000002</v>
          </cell>
          <cell r="M1285">
            <v>4297286</v>
          </cell>
        </row>
        <row r="1286">
          <cell r="F1286">
            <v>150220655.47999999</v>
          </cell>
          <cell r="H1286">
            <v>52144180</v>
          </cell>
          <cell r="I1286">
            <v>202364835.47999999</v>
          </cell>
          <cell r="J1286">
            <v>0</v>
          </cell>
          <cell r="K1286">
            <v>202364835.47999999</v>
          </cell>
          <cell r="M1286">
            <v>0</v>
          </cell>
        </row>
        <row r="1287">
          <cell r="F1287">
            <v>880472.35</v>
          </cell>
          <cell r="H1287">
            <v>0</v>
          </cell>
          <cell r="I1287">
            <v>880472.35</v>
          </cell>
          <cell r="J1287">
            <v>0</v>
          </cell>
          <cell r="K1287">
            <v>880472.35</v>
          </cell>
          <cell r="M1287">
            <v>-435</v>
          </cell>
        </row>
        <row r="1288">
          <cell r="F1288">
            <v>0</v>
          </cell>
          <cell r="H1288">
            <v>0</v>
          </cell>
          <cell r="I1288">
            <v>0</v>
          </cell>
          <cell r="J1288">
            <v>0</v>
          </cell>
          <cell r="K1288">
            <v>0</v>
          </cell>
          <cell r="M1288">
            <v>0</v>
          </cell>
        </row>
        <row r="1289">
          <cell r="F1289">
            <v>0</v>
          </cell>
          <cell r="H1289">
            <v>0</v>
          </cell>
          <cell r="I1289">
            <v>0</v>
          </cell>
          <cell r="J1289">
            <v>0</v>
          </cell>
          <cell r="K1289">
            <v>0</v>
          </cell>
          <cell r="M1289">
            <v>0</v>
          </cell>
        </row>
        <row r="1290">
          <cell r="F1290">
            <v>0</v>
          </cell>
          <cell r="H1290">
            <v>0</v>
          </cell>
          <cell r="I1290">
            <v>0</v>
          </cell>
          <cell r="J1290">
            <v>0</v>
          </cell>
          <cell r="K1290">
            <v>0</v>
          </cell>
          <cell r="M1290">
            <v>0</v>
          </cell>
        </row>
        <row r="1291">
          <cell r="F1291">
            <v>0</v>
          </cell>
          <cell r="H1291">
            <v>0</v>
          </cell>
          <cell r="I1291">
            <v>0</v>
          </cell>
          <cell r="J1291">
            <v>0</v>
          </cell>
          <cell r="K1291">
            <v>0</v>
          </cell>
          <cell r="M1291">
            <v>0</v>
          </cell>
        </row>
        <row r="1292">
          <cell r="F1292">
            <v>0</v>
          </cell>
          <cell r="H1292">
            <v>0</v>
          </cell>
          <cell r="I1292">
            <v>0</v>
          </cell>
          <cell r="J1292">
            <v>0</v>
          </cell>
          <cell r="K1292">
            <v>0</v>
          </cell>
          <cell r="M1292">
            <v>0</v>
          </cell>
        </row>
        <row r="1293">
          <cell r="F1293">
            <v>0</v>
          </cell>
          <cell r="H1293">
            <v>0</v>
          </cell>
          <cell r="I1293">
            <v>0</v>
          </cell>
          <cell r="J1293">
            <v>0</v>
          </cell>
          <cell r="K1293">
            <v>0</v>
          </cell>
          <cell r="M1293">
            <v>0</v>
          </cell>
        </row>
        <row r="1294">
          <cell r="F1294">
            <v>0</v>
          </cell>
          <cell r="H1294">
            <v>0</v>
          </cell>
          <cell r="I1294">
            <v>0</v>
          </cell>
          <cell r="J1294">
            <v>0</v>
          </cell>
          <cell r="K1294">
            <v>0</v>
          </cell>
          <cell r="M1294">
            <v>0</v>
          </cell>
        </row>
        <row r="1295">
          <cell r="F1295">
            <v>351557066.88</v>
          </cell>
          <cell r="H1295">
            <v>-721713.87000000477</v>
          </cell>
          <cell r="I1295">
            <v>350835353.00999999</v>
          </cell>
          <cell r="J1295">
            <v>0</v>
          </cell>
          <cell r="K1295">
            <v>350835353.00999999</v>
          </cell>
          <cell r="M1295">
            <v>91055688</v>
          </cell>
        </row>
        <row r="1297">
          <cell r="F1297">
            <v>37745199.600000001</v>
          </cell>
          <cell r="H1297">
            <v>350636.55</v>
          </cell>
          <cell r="I1297">
            <v>38095836.149999999</v>
          </cell>
          <cell r="J1297">
            <v>0</v>
          </cell>
          <cell r="K1297">
            <v>38095836.149999999</v>
          </cell>
          <cell r="M1297">
            <v>39902994</v>
          </cell>
        </row>
        <row r="1298">
          <cell r="F1298">
            <v>23069</v>
          </cell>
          <cell r="H1298">
            <v>0</v>
          </cell>
          <cell r="I1298">
            <v>23069</v>
          </cell>
          <cell r="J1298">
            <v>0</v>
          </cell>
          <cell r="K1298">
            <v>23069</v>
          </cell>
          <cell r="M1298">
            <v>-21037</v>
          </cell>
        </row>
        <row r="1299">
          <cell r="F1299">
            <v>37768268.600000001</v>
          </cell>
          <cell r="H1299">
            <v>350636.55</v>
          </cell>
          <cell r="I1299">
            <v>38118905.149999999</v>
          </cell>
          <cell r="J1299">
            <v>0</v>
          </cell>
          <cell r="K1299">
            <v>38118905.149999999</v>
          </cell>
          <cell r="M1299">
            <v>39881957</v>
          </cell>
        </row>
        <row r="1301">
          <cell r="F1301">
            <v>2599526.46</v>
          </cell>
          <cell r="H1301">
            <v>306825.73</v>
          </cell>
          <cell r="I1301">
            <v>2906352.19</v>
          </cell>
          <cell r="J1301">
            <v>0</v>
          </cell>
          <cell r="K1301">
            <v>2906352.19</v>
          </cell>
          <cell r="M1301">
            <v>1557012</v>
          </cell>
        </row>
        <row r="1302">
          <cell r="F1302">
            <v>286079.32</v>
          </cell>
          <cell r="H1302">
            <v>0</v>
          </cell>
          <cell r="I1302">
            <v>286079.32</v>
          </cell>
          <cell r="J1302">
            <v>0</v>
          </cell>
          <cell r="K1302">
            <v>286079.32</v>
          </cell>
          <cell r="M1302">
            <v>442540</v>
          </cell>
        </row>
        <row r="1303">
          <cell r="F1303">
            <v>22588281.34</v>
          </cell>
          <cell r="H1303">
            <v>205407</v>
          </cell>
          <cell r="I1303">
            <v>22793688.34</v>
          </cell>
          <cell r="J1303">
            <v>0</v>
          </cell>
          <cell r="K1303">
            <v>22793688.34</v>
          </cell>
          <cell r="M1303">
            <v>15599793</v>
          </cell>
        </row>
        <row r="1304">
          <cell r="F1304">
            <v>8088788.5</v>
          </cell>
          <cell r="H1304">
            <v>0</v>
          </cell>
          <cell r="I1304">
            <v>8088788.5</v>
          </cell>
          <cell r="J1304">
            <v>0</v>
          </cell>
          <cell r="K1304">
            <v>8088788.5</v>
          </cell>
          <cell r="M1304">
            <v>12426813</v>
          </cell>
        </row>
        <row r="1305">
          <cell r="F1305">
            <v>33562675.620000005</v>
          </cell>
          <cell r="H1305">
            <v>512232.73</v>
          </cell>
          <cell r="I1305">
            <v>34074908.350000001</v>
          </cell>
          <cell r="J1305">
            <v>0</v>
          </cell>
          <cell r="K1305">
            <v>34074908.350000001</v>
          </cell>
          <cell r="M1305">
            <v>30026158</v>
          </cell>
        </row>
        <row r="1307">
          <cell r="F1307">
            <v>668964.5</v>
          </cell>
          <cell r="H1307">
            <v>0</v>
          </cell>
          <cell r="I1307">
            <v>668964.5</v>
          </cell>
          <cell r="J1307">
            <v>0</v>
          </cell>
          <cell r="K1307">
            <v>668964.5</v>
          </cell>
          <cell r="M1307">
            <v>60800</v>
          </cell>
        </row>
        <row r="1308">
          <cell r="F1308">
            <v>668964.5</v>
          </cell>
          <cell r="H1308">
            <v>0</v>
          </cell>
          <cell r="I1308">
            <v>668964.5</v>
          </cell>
          <cell r="J1308">
            <v>0</v>
          </cell>
          <cell r="K1308">
            <v>668964.5</v>
          </cell>
          <cell r="M1308">
            <v>60800</v>
          </cell>
        </row>
        <row r="1310">
          <cell r="F1310">
            <v>14086841.199999999</v>
          </cell>
          <cell r="H1310">
            <v>0</v>
          </cell>
          <cell r="I1310">
            <v>14086841.199999999</v>
          </cell>
          <cell r="J1310">
            <v>0</v>
          </cell>
          <cell r="K1310">
            <v>14086841.199999999</v>
          </cell>
          <cell r="M1310">
            <v>-5.4</v>
          </cell>
        </row>
        <row r="1311">
          <cell r="F1311">
            <v>-148665.88</v>
          </cell>
          <cell r="H1311">
            <v>0</v>
          </cell>
          <cell r="I1311">
            <v>-148665.88</v>
          </cell>
          <cell r="J1311">
            <v>0</v>
          </cell>
          <cell r="K1311">
            <v>-148665.88</v>
          </cell>
          <cell r="M1311">
            <v>-4</v>
          </cell>
        </row>
        <row r="1312">
          <cell r="F1312">
            <v>-104432.36</v>
          </cell>
          <cell r="H1312">
            <v>0</v>
          </cell>
          <cell r="I1312">
            <v>-104432.36</v>
          </cell>
          <cell r="J1312">
            <v>0</v>
          </cell>
          <cell r="K1312">
            <v>-104432.36</v>
          </cell>
          <cell r="M1312">
            <v>0.21</v>
          </cell>
        </row>
        <row r="1313">
          <cell r="F1313">
            <v>45036955.280000001</v>
          </cell>
          <cell r="H1313">
            <v>0</v>
          </cell>
          <cell r="I1313">
            <v>45036955.280000001</v>
          </cell>
          <cell r="J1313">
            <v>0</v>
          </cell>
          <cell r="K1313">
            <v>45036955.280000001</v>
          </cell>
          <cell r="M1313">
            <v>103583333.7</v>
          </cell>
        </row>
        <row r="1314">
          <cell r="F1314">
            <v>927376549.33000004</v>
          </cell>
          <cell r="H1314">
            <v>-510291.26</v>
          </cell>
          <cell r="I1314">
            <v>926866258.07000005</v>
          </cell>
          <cell r="J1314">
            <v>0</v>
          </cell>
          <cell r="K1314">
            <v>926866258.07000005</v>
          </cell>
          <cell r="M1314">
            <v>0</v>
          </cell>
        </row>
        <row r="1315">
          <cell r="F1315">
            <v>0</v>
          </cell>
          <cell r="H1315">
            <v>-88305887.840000004</v>
          </cell>
          <cell r="I1315">
            <v>-88305887.840000004</v>
          </cell>
          <cell r="J1315">
            <v>0</v>
          </cell>
          <cell r="K1315">
            <v>-88305887.840000004</v>
          </cell>
          <cell r="M1315">
            <v>0</v>
          </cell>
        </row>
        <row r="1316">
          <cell r="F1316">
            <v>0</v>
          </cell>
          <cell r="H1316">
            <v>0</v>
          </cell>
          <cell r="I1316">
            <v>0</v>
          </cell>
          <cell r="J1316">
            <v>0</v>
          </cell>
          <cell r="K1316">
            <v>0</v>
          </cell>
          <cell r="M1316">
            <v>0</v>
          </cell>
        </row>
        <row r="1317">
          <cell r="F1317">
            <v>0</v>
          </cell>
          <cell r="H1317">
            <v>0</v>
          </cell>
          <cell r="I1317">
            <v>0</v>
          </cell>
          <cell r="J1317">
            <v>0</v>
          </cell>
          <cell r="K1317">
            <v>0</v>
          </cell>
          <cell r="M1317">
            <v>0</v>
          </cell>
        </row>
        <row r="1318">
          <cell r="F1318">
            <v>986247247.57000005</v>
          </cell>
          <cell r="H1318">
            <v>-88816179.100000009</v>
          </cell>
          <cell r="I1318">
            <v>897431068.47000003</v>
          </cell>
          <cell r="J1318">
            <v>0</v>
          </cell>
          <cell r="K1318">
            <v>897431068.47000003</v>
          </cell>
          <cell r="M1318">
            <v>103583324.51000001</v>
          </cell>
        </row>
        <row r="1320">
          <cell r="F1320">
            <v>0</v>
          </cell>
          <cell r="H1320">
            <v>0</v>
          </cell>
          <cell r="I1320">
            <v>0</v>
          </cell>
          <cell r="J1320">
            <v>0</v>
          </cell>
          <cell r="K1320">
            <v>0</v>
          </cell>
          <cell r="M1320">
            <v>0</v>
          </cell>
        </row>
        <row r="1321">
          <cell r="F1321">
            <v>0</v>
          </cell>
          <cell r="H1321">
            <v>0</v>
          </cell>
          <cell r="I1321">
            <v>0</v>
          </cell>
          <cell r="J1321">
            <v>0</v>
          </cell>
          <cell r="K1321">
            <v>0</v>
          </cell>
          <cell r="M1321">
            <v>0</v>
          </cell>
        </row>
        <row r="1322">
          <cell r="F1322">
            <v>0</v>
          </cell>
          <cell r="H1322">
            <v>0</v>
          </cell>
          <cell r="I1322">
            <v>0</v>
          </cell>
          <cell r="J1322">
            <v>0</v>
          </cell>
          <cell r="K1322">
            <v>0</v>
          </cell>
          <cell r="M1322">
            <v>0</v>
          </cell>
        </row>
        <row r="1323">
          <cell r="F1323">
            <v>0</v>
          </cell>
          <cell r="H1323">
            <v>0</v>
          </cell>
          <cell r="I1323">
            <v>0</v>
          </cell>
          <cell r="J1323">
            <v>0</v>
          </cell>
          <cell r="K1323">
            <v>0</v>
          </cell>
          <cell r="M1323">
            <v>0</v>
          </cell>
        </row>
        <row r="1324">
          <cell r="F1324">
            <v>0</v>
          </cell>
          <cell r="H1324">
            <v>0</v>
          </cell>
          <cell r="I1324">
            <v>0</v>
          </cell>
          <cell r="J1324">
            <v>0</v>
          </cell>
          <cell r="K1324">
            <v>0</v>
          </cell>
          <cell r="M1324">
            <v>0</v>
          </cell>
        </row>
        <row r="1325">
          <cell r="F1325">
            <v>0</v>
          </cell>
          <cell r="H1325">
            <v>0</v>
          </cell>
          <cell r="I1325">
            <v>0</v>
          </cell>
          <cell r="J1325">
            <v>0</v>
          </cell>
          <cell r="K1325">
            <v>0</v>
          </cell>
          <cell r="M1325">
            <v>0</v>
          </cell>
        </row>
        <row r="1327">
          <cell r="F1327">
            <v>177292046.12</v>
          </cell>
          <cell r="H1327">
            <v>684042</v>
          </cell>
          <cell r="I1327">
            <v>177976088.12</v>
          </cell>
          <cell r="J1327">
            <v>0</v>
          </cell>
          <cell r="K1327">
            <v>177976088.12</v>
          </cell>
          <cell r="M1327">
            <v>117795024</v>
          </cell>
        </row>
        <row r="1328">
          <cell r="F1328">
            <v>-181493.23</v>
          </cell>
          <cell r="H1328">
            <v>0</v>
          </cell>
          <cell r="I1328">
            <v>-181493.23</v>
          </cell>
          <cell r="J1328">
            <v>0</v>
          </cell>
          <cell r="K1328">
            <v>-181493.23</v>
          </cell>
          <cell r="M1328">
            <v>-96502</v>
          </cell>
        </row>
        <row r="1329">
          <cell r="F1329">
            <v>-224900</v>
          </cell>
          <cell r="H1329">
            <v>0</v>
          </cell>
          <cell r="I1329">
            <v>-224900</v>
          </cell>
          <cell r="J1329">
            <v>0</v>
          </cell>
          <cell r="K1329">
            <v>-224900</v>
          </cell>
          <cell r="M1329">
            <v>-799832</v>
          </cell>
        </row>
        <row r="1330">
          <cell r="F1330">
            <v>0</v>
          </cell>
          <cell r="H1330">
            <v>0</v>
          </cell>
          <cell r="I1330">
            <v>0</v>
          </cell>
          <cell r="J1330">
            <v>0</v>
          </cell>
          <cell r="K1330">
            <v>0</v>
          </cell>
          <cell r="M1330">
            <v>0</v>
          </cell>
        </row>
        <row r="1331">
          <cell r="F1331">
            <v>-126983.5</v>
          </cell>
          <cell r="H1331">
            <v>0</v>
          </cell>
          <cell r="I1331">
            <v>-126983.5</v>
          </cell>
          <cell r="J1331">
            <v>0</v>
          </cell>
          <cell r="K1331">
            <v>-126983.5</v>
          </cell>
          <cell r="M1331">
            <v>-55897</v>
          </cell>
        </row>
        <row r="1332">
          <cell r="F1332">
            <v>364181952.18000001</v>
          </cell>
          <cell r="H1332">
            <v>0</v>
          </cell>
          <cell r="I1332">
            <v>364181952.18000001</v>
          </cell>
          <cell r="J1332">
            <v>0</v>
          </cell>
          <cell r="K1332">
            <v>364181952.18000001</v>
          </cell>
          <cell r="M1332">
            <v>80985140</v>
          </cell>
        </row>
        <row r="1333">
          <cell r="F1333">
            <v>0</v>
          </cell>
          <cell r="H1333">
            <v>0</v>
          </cell>
          <cell r="I1333">
            <v>0</v>
          </cell>
          <cell r="J1333">
            <v>0</v>
          </cell>
          <cell r="K1333">
            <v>0</v>
          </cell>
          <cell r="M1333">
            <v>-256</v>
          </cell>
        </row>
        <row r="1334">
          <cell r="F1334">
            <v>134851326.65000001</v>
          </cell>
          <cell r="H1334">
            <v>0</v>
          </cell>
          <cell r="I1334">
            <v>134851326.65000001</v>
          </cell>
          <cell r="J1334">
            <v>0</v>
          </cell>
          <cell r="K1334">
            <v>134851326.65000001</v>
          </cell>
          <cell r="M1334">
            <v>78369482</v>
          </cell>
        </row>
        <row r="1335">
          <cell r="F1335">
            <v>675791948.22000003</v>
          </cell>
          <cell r="H1335">
            <v>684042</v>
          </cell>
          <cell r="I1335">
            <v>676475990.22000003</v>
          </cell>
          <cell r="J1335">
            <v>0</v>
          </cell>
          <cell r="K1335">
            <v>676475990.22000003</v>
          </cell>
          <cell r="M1335">
            <v>276197159</v>
          </cell>
        </row>
        <row r="1337">
          <cell r="F1337">
            <v>0</v>
          </cell>
          <cell r="H1337">
            <v>0</v>
          </cell>
          <cell r="I1337">
            <v>0</v>
          </cell>
          <cell r="J1337">
            <v>0</v>
          </cell>
          <cell r="K1337">
            <v>0</v>
          </cell>
          <cell r="M1337">
            <v>0</v>
          </cell>
        </row>
        <row r="1338">
          <cell r="F1338">
            <v>0</v>
          </cell>
          <cell r="H1338">
            <v>0</v>
          </cell>
          <cell r="I1338">
            <v>0</v>
          </cell>
          <cell r="J1338">
            <v>0</v>
          </cell>
          <cell r="K1338">
            <v>0</v>
          </cell>
          <cell r="M1338">
            <v>0</v>
          </cell>
        </row>
        <row r="1339">
          <cell r="F1339">
            <v>0</v>
          </cell>
          <cell r="H1339">
            <v>0</v>
          </cell>
          <cell r="I1339">
            <v>0</v>
          </cell>
          <cell r="J1339">
            <v>0</v>
          </cell>
          <cell r="K1339">
            <v>0</v>
          </cell>
          <cell r="M1339">
            <v>0</v>
          </cell>
        </row>
        <row r="1340">
          <cell r="F1340">
            <v>0</v>
          </cell>
          <cell r="H1340">
            <v>0</v>
          </cell>
          <cell r="I1340">
            <v>0</v>
          </cell>
          <cell r="J1340">
            <v>0</v>
          </cell>
          <cell r="K1340">
            <v>0</v>
          </cell>
          <cell r="M1340">
            <v>0</v>
          </cell>
        </row>
        <row r="1342">
          <cell r="F1342">
            <v>0</v>
          </cell>
          <cell r="H1342">
            <v>0</v>
          </cell>
          <cell r="I1342">
            <v>0</v>
          </cell>
          <cell r="J1342">
            <v>0</v>
          </cell>
          <cell r="K1342">
            <v>0</v>
          </cell>
          <cell r="M1342">
            <v>0</v>
          </cell>
        </row>
        <row r="1344">
          <cell r="F1344">
            <v>0</v>
          </cell>
          <cell r="H1344">
            <v>0</v>
          </cell>
          <cell r="I1344">
            <v>0</v>
          </cell>
          <cell r="J1344">
            <v>0</v>
          </cell>
          <cell r="K1344">
            <v>0</v>
          </cell>
          <cell r="M1344">
            <v>0</v>
          </cell>
        </row>
        <row r="1345">
          <cell r="F1345">
            <v>0</v>
          </cell>
          <cell r="H1345">
            <v>0</v>
          </cell>
          <cell r="I1345">
            <v>0</v>
          </cell>
          <cell r="J1345">
            <v>0</v>
          </cell>
          <cell r="K1345">
            <v>0</v>
          </cell>
          <cell r="M1345">
            <v>0</v>
          </cell>
        </row>
        <row r="1347">
          <cell r="F1347">
            <v>0</v>
          </cell>
          <cell r="H1347">
            <v>0</v>
          </cell>
          <cell r="I1347">
            <v>0</v>
          </cell>
          <cell r="J1347">
            <v>0</v>
          </cell>
          <cell r="K1347">
            <v>0</v>
          </cell>
          <cell r="M1347">
            <v>0</v>
          </cell>
        </row>
        <row r="1348">
          <cell r="F1348">
            <v>8298973</v>
          </cell>
          <cell r="H1348">
            <v>0</v>
          </cell>
          <cell r="I1348">
            <v>8298973</v>
          </cell>
          <cell r="J1348">
            <v>0</v>
          </cell>
          <cell r="K1348">
            <v>8298973</v>
          </cell>
          <cell r="M1348">
            <v>0</v>
          </cell>
        </row>
        <row r="1349">
          <cell r="F1349">
            <v>1975573</v>
          </cell>
          <cell r="H1349">
            <v>0</v>
          </cell>
          <cell r="I1349">
            <v>1975573</v>
          </cell>
          <cell r="J1349">
            <v>0</v>
          </cell>
          <cell r="K1349">
            <v>1975573</v>
          </cell>
          <cell r="M1349">
            <v>6694791</v>
          </cell>
        </row>
        <row r="1350">
          <cell r="F1350">
            <v>0</v>
          </cell>
          <cell r="H1350">
            <v>0</v>
          </cell>
          <cell r="I1350">
            <v>0</v>
          </cell>
          <cell r="J1350">
            <v>0</v>
          </cell>
          <cell r="K1350">
            <v>0</v>
          </cell>
          <cell r="M1350">
            <v>0</v>
          </cell>
        </row>
        <row r="1351">
          <cell r="F1351">
            <v>0</v>
          </cell>
          <cell r="H1351">
            <v>0</v>
          </cell>
          <cell r="I1351">
            <v>0</v>
          </cell>
          <cell r="J1351">
            <v>0</v>
          </cell>
          <cell r="K1351">
            <v>0</v>
          </cell>
          <cell r="M1351">
            <v>0</v>
          </cell>
        </row>
        <row r="1352">
          <cell r="F1352">
            <v>10274546</v>
          </cell>
          <cell r="H1352">
            <v>0</v>
          </cell>
          <cell r="I1352">
            <v>10274546</v>
          </cell>
          <cell r="J1352">
            <v>0</v>
          </cell>
          <cell r="K1352">
            <v>10274546</v>
          </cell>
          <cell r="M1352">
            <v>6694791</v>
          </cell>
        </row>
        <row r="1354">
          <cell r="F1354">
            <v>0</v>
          </cell>
          <cell r="H1354">
            <v>0</v>
          </cell>
          <cell r="I1354">
            <v>0</v>
          </cell>
          <cell r="J1354">
            <v>0</v>
          </cell>
          <cell r="K1354">
            <v>0</v>
          </cell>
          <cell r="M1354">
            <v>0</v>
          </cell>
        </row>
        <row r="1355">
          <cell r="F1355">
            <v>0</v>
          </cell>
          <cell r="H1355">
            <v>0</v>
          </cell>
          <cell r="I1355">
            <v>0</v>
          </cell>
          <cell r="J1355">
            <v>0</v>
          </cell>
          <cell r="K1355">
            <v>0</v>
          </cell>
          <cell r="M1355">
            <v>0</v>
          </cell>
        </row>
        <row r="1356">
          <cell r="F1356">
            <v>0</v>
          </cell>
          <cell r="H1356">
            <v>0</v>
          </cell>
          <cell r="I1356">
            <v>0</v>
          </cell>
          <cell r="J1356">
            <v>0</v>
          </cell>
          <cell r="K1356">
            <v>0</v>
          </cell>
          <cell r="M1356">
            <v>0</v>
          </cell>
        </row>
        <row r="1358">
          <cell r="F1358">
            <v>0</v>
          </cell>
          <cell r="H1358">
            <v>0</v>
          </cell>
          <cell r="I1358">
            <v>0</v>
          </cell>
          <cell r="J1358">
            <v>0</v>
          </cell>
          <cell r="K1358">
            <v>0</v>
          </cell>
          <cell r="M1358">
            <v>0</v>
          </cell>
        </row>
        <row r="1359">
          <cell r="F1359">
            <v>0</v>
          </cell>
          <cell r="H1359">
            <v>0</v>
          </cell>
          <cell r="I1359">
            <v>0</v>
          </cell>
          <cell r="J1359">
            <v>0</v>
          </cell>
          <cell r="K1359">
            <v>0</v>
          </cell>
          <cell r="M1359">
            <v>0</v>
          </cell>
        </row>
        <row r="1361">
          <cell r="F1361">
            <v>0</v>
          </cell>
          <cell r="H1361">
            <v>0</v>
          </cell>
          <cell r="I1361">
            <v>0</v>
          </cell>
          <cell r="J1361">
            <v>0</v>
          </cell>
          <cell r="K1361">
            <v>0</v>
          </cell>
          <cell r="M1361">
            <v>0</v>
          </cell>
        </row>
        <row r="1362">
          <cell r="F1362">
            <v>0</v>
          </cell>
          <cell r="H1362">
            <v>0</v>
          </cell>
          <cell r="I1362">
            <v>0</v>
          </cell>
          <cell r="J1362">
            <v>0</v>
          </cell>
          <cell r="K1362">
            <v>0</v>
          </cell>
          <cell r="M1362">
            <v>0</v>
          </cell>
        </row>
        <row r="1364">
          <cell r="F1364">
            <v>0</v>
          </cell>
          <cell r="H1364">
            <v>0</v>
          </cell>
          <cell r="I1364">
            <v>0</v>
          </cell>
          <cell r="J1364">
            <v>0</v>
          </cell>
          <cell r="K1364">
            <v>0</v>
          </cell>
          <cell r="M1364">
            <v>0</v>
          </cell>
        </row>
        <row r="1365">
          <cell r="F1365">
            <v>0</v>
          </cell>
          <cell r="H1365">
            <v>0</v>
          </cell>
          <cell r="I1365">
            <v>0</v>
          </cell>
          <cell r="J1365">
            <v>0</v>
          </cell>
          <cell r="K1365">
            <v>0</v>
          </cell>
          <cell r="M1365">
            <v>0</v>
          </cell>
        </row>
        <row r="1366">
          <cell r="F1366">
            <v>0</v>
          </cell>
          <cell r="H1366">
            <v>0</v>
          </cell>
          <cell r="I1366">
            <v>0</v>
          </cell>
          <cell r="J1366">
            <v>0</v>
          </cell>
          <cell r="K1366">
            <v>0</v>
          </cell>
          <cell r="M1366">
            <v>0</v>
          </cell>
        </row>
        <row r="1368">
          <cell r="F1368">
            <v>229760803.65000001</v>
          </cell>
          <cell r="H1368">
            <v>0</v>
          </cell>
          <cell r="I1368">
            <v>229760803.65000001</v>
          </cell>
          <cell r="J1368">
            <v>0</v>
          </cell>
          <cell r="K1368">
            <v>229760803.65000001</v>
          </cell>
          <cell r="M1368">
            <v>291825486.5</v>
          </cell>
        </row>
        <row r="1369">
          <cell r="F1369">
            <v>0</v>
          </cell>
          <cell r="H1369">
            <v>0</v>
          </cell>
          <cell r="I1369">
            <v>0</v>
          </cell>
          <cell r="J1369">
            <v>0</v>
          </cell>
          <cell r="K1369">
            <v>0</v>
          </cell>
          <cell r="M1369">
            <v>0</v>
          </cell>
        </row>
        <row r="1370">
          <cell r="F1370">
            <v>0</v>
          </cell>
          <cell r="H1370">
            <v>0</v>
          </cell>
          <cell r="I1370">
            <v>0</v>
          </cell>
          <cell r="J1370">
            <v>0</v>
          </cell>
          <cell r="K1370">
            <v>0</v>
          </cell>
          <cell r="M1370">
            <v>0</v>
          </cell>
        </row>
        <row r="1371">
          <cell r="F1371">
            <v>0</v>
          </cell>
          <cell r="H1371">
            <v>0</v>
          </cell>
          <cell r="I1371">
            <v>0</v>
          </cell>
          <cell r="J1371">
            <v>0</v>
          </cell>
          <cell r="K1371">
            <v>0</v>
          </cell>
          <cell r="M1371">
            <v>0</v>
          </cell>
        </row>
        <row r="1372">
          <cell r="F1372">
            <v>229760803.65000001</v>
          </cell>
          <cell r="H1372">
            <v>0</v>
          </cell>
          <cell r="I1372">
            <v>229760803.65000001</v>
          </cell>
          <cell r="J1372">
            <v>0</v>
          </cell>
          <cell r="K1372">
            <v>229760803.65000001</v>
          </cell>
          <cell r="M1372">
            <v>291825486.5</v>
          </cell>
        </row>
        <row r="1374">
          <cell r="F1374">
            <v>0</v>
          </cell>
          <cell r="H1374">
            <v>0</v>
          </cell>
          <cell r="I1374">
            <v>0</v>
          </cell>
          <cell r="J1374">
            <v>0</v>
          </cell>
          <cell r="K1374">
            <v>0</v>
          </cell>
          <cell r="M1374">
            <v>0</v>
          </cell>
        </row>
        <row r="1375">
          <cell r="F1375">
            <v>0</v>
          </cell>
          <cell r="H1375">
            <v>0</v>
          </cell>
          <cell r="I1375">
            <v>0</v>
          </cell>
          <cell r="J1375">
            <v>0</v>
          </cell>
          <cell r="K1375">
            <v>0</v>
          </cell>
          <cell r="M1375">
            <v>0</v>
          </cell>
        </row>
        <row r="1376">
          <cell r="F1376">
            <v>0</v>
          </cell>
          <cell r="H1376">
            <v>0</v>
          </cell>
          <cell r="I1376">
            <v>0</v>
          </cell>
          <cell r="J1376">
            <v>0</v>
          </cell>
          <cell r="K1376">
            <v>0</v>
          </cell>
          <cell r="M1376">
            <v>0</v>
          </cell>
        </row>
        <row r="1378">
          <cell r="F1378">
            <v>180833102.81</v>
          </cell>
          <cell r="H1378">
            <v>0</v>
          </cell>
          <cell r="I1378">
            <v>180833102.81</v>
          </cell>
          <cell r="J1378">
            <v>0</v>
          </cell>
          <cell r="K1378">
            <v>180833102.81</v>
          </cell>
          <cell r="M1378">
            <v>137045193.30000001</v>
          </cell>
        </row>
        <row r="1379">
          <cell r="F1379">
            <v>134448552.99000001</v>
          </cell>
          <cell r="H1379">
            <v>-2292283.84</v>
          </cell>
          <cell r="I1379">
            <v>132156269.15000001</v>
          </cell>
          <cell r="J1379">
            <v>0</v>
          </cell>
          <cell r="K1379">
            <v>132156269.15000001</v>
          </cell>
          <cell r="M1379">
            <v>143300508</v>
          </cell>
        </row>
        <row r="1380">
          <cell r="F1380">
            <v>81611742.930000007</v>
          </cell>
          <cell r="H1380">
            <v>-992896</v>
          </cell>
          <cell r="I1380">
            <v>80618846.930000007</v>
          </cell>
          <cell r="J1380">
            <v>0</v>
          </cell>
          <cell r="K1380">
            <v>80618846.930000007</v>
          </cell>
          <cell r="M1380">
            <v>90766875.010000005</v>
          </cell>
        </row>
        <row r="1381">
          <cell r="F1381">
            <v>132783248.98999999</v>
          </cell>
          <cell r="H1381">
            <v>-23287</v>
          </cell>
          <cell r="I1381">
            <v>132759961.98999999</v>
          </cell>
          <cell r="J1381">
            <v>0</v>
          </cell>
          <cell r="K1381">
            <v>132759961.98999999</v>
          </cell>
          <cell r="M1381">
            <v>129925349</v>
          </cell>
        </row>
        <row r="1382">
          <cell r="F1382">
            <v>293602274.18000001</v>
          </cell>
          <cell r="H1382">
            <v>-646821</v>
          </cell>
          <cell r="I1382">
            <v>292955453.18000001</v>
          </cell>
          <cell r="J1382">
            <v>0</v>
          </cell>
          <cell r="K1382">
            <v>292955453.18000001</v>
          </cell>
          <cell r="M1382">
            <v>255673983.09999999</v>
          </cell>
        </row>
        <row r="1383">
          <cell r="F1383">
            <v>85207715.409999996</v>
          </cell>
          <cell r="H1383">
            <v>-19634119.02</v>
          </cell>
          <cell r="I1383">
            <v>65573596.390000001</v>
          </cell>
          <cell r="J1383">
            <v>0</v>
          </cell>
          <cell r="K1383">
            <v>65573596.390000001</v>
          </cell>
          <cell r="M1383">
            <v>179667735</v>
          </cell>
        </row>
        <row r="1384">
          <cell r="F1384">
            <v>180951944.5</v>
          </cell>
          <cell r="H1384">
            <v>-592028</v>
          </cell>
          <cell r="I1384">
            <v>180359916.5</v>
          </cell>
          <cell r="J1384">
            <v>0</v>
          </cell>
          <cell r="K1384">
            <v>180359916.5</v>
          </cell>
          <cell r="M1384">
            <v>101486312</v>
          </cell>
        </row>
        <row r="1385">
          <cell r="F1385">
            <v>46513908.170000002</v>
          </cell>
          <cell r="H1385">
            <v>-1281697</v>
          </cell>
          <cell r="I1385">
            <v>45232211.170000002</v>
          </cell>
          <cell r="J1385">
            <v>0</v>
          </cell>
          <cell r="K1385">
            <v>45232211.170000002</v>
          </cell>
          <cell r="M1385">
            <v>49668068.109999999</v>
          </cell>
        </row>
        <row r="1386">
          <cell r="F1386">
            <v>174169.26</v>
          </cell>
          <cell r="H1386">
            <v>0</v>
          </cell>
          <cell r="I1386">
            <v>174169.26</v>
          </cell>
          <cell r="J1386">
            <v>0</v>
          </cell>
          <cell r="K1386">
            <v>174169.26</v>
          </cell>
          <cell r="M1386">
            <v>191877</v>
          </cell>
        </row>
        <row r="1387">
          <cell r="F1387">
            <v>54070752.210000001</v>
          </cell>
          <cell r="H1387">
            <v>-762434.4</v>
          </cell>
          <cell r="I1387">
            <v>53308317.810000002</v>
          </cell>
          <cell r="J1387">
            <v>0</v>
          </cell>
          <cell r="K1387">
            <v>53308317.810000002</v>
          </cell>
          <cell r="M1387">
            <v>58575757</v>
          </cell>
        </row>
        <row r="1388">
          <cell r="F1388">
            <v>178596705.52000001</v>
          </cell>
          <cell r="H1388">
            <v>-43640</v>
          </cell>
          <cell r="I1388">
            <v>178553065.52000001</v>
          </cell>
          <cell r="J1388">
            <v>0</v>
          </cell>
          <cell r="K1388">
            <v>178553065.52000001</v>
          </cell>
          <cell r="M1388">
            <v>185862080.40000001</v>
          </cell>
        </row>
        <row r="1389">
          <cell r="F1389">
            <v>39167146.490000002</v>
          </cell>
          <cell r="H1389">
            <v>0</v>
          </cell>
          <cell r="I1389">
            <v>39167146.490000002</v>
          </cell>
          <cell r="J1389">
            <v>0</v>
          </cell>
          <cell r="K1389">
            <v>39167146.490000002</v>
          </cell>
          <cell r="M1389">
            <v>60666653</v>
          </cell>
        </row>
        <row r="1390">
          <cell r="F1390">
            <v>32988264.18</v>
          </cell>
          <cell r="H1390">
            <v>0</v>
          </cell>
          <cell r="I1390">
            <v>32988264.18</v>
          </cell>
          <cell r="J1390">
            <v>0</v>
          </cell>
          <cell r="K1390">
            <v>32988264.18</v>
          </cell>
          <cell r="M1390">
            <v>39744892</v>
          </cell>
        </row>
        <row r="1391">
          <cell r="F1391">
            <v>76079415.640000001</v>
          </cell>
          <cell r="H1391">
            <v>0</v>
          </cell>
          <cell r="I1391">
            <v>76079415.640000001</v>
          </cell>
          <cell r="J1391">
            <v>0</v>
          </cell>
          <cell r="K1391">
            <v>76079415.640000001</v>
          </cell>
          <cell r="M1391">
            <v>63264054.299999997</v>
          </cell>
        </row>
        <row r="1392">
          <cell r="F1392">
            <v>0</v>
          </cell>
          <cell r="H1392">
            <v>0</v>
          </cell>
          <cell r="I1392">
            <v>0</v>
          </cell>
          <cell r="J1392">
            <v>0</v>
          </cell>
          <cell r="K1392">
            <v>0</v>
          </cell>
          <cell r="M1392">
            <v>0</v>
          </cell>
        </row>
        <row r="1393">
          <cell r="F1393">
            <v>0</v>
          </cell>
          <cell r="H1393">
            <v>0</v>
          </cell>
          <cell r="I1393">
            <v>0</v>
          </cell>
          <cell r="J1393">
            <v>0</v>
          </cell>
          <cell r="K1393">
            <v>0</v>
          </cell>
          <cell r="M1393">
            <v>0</v>
          </cell>
        </row>
        <row r="1394">
          <cell r="F1394">
            <v>2798163.35</v>
          </cell>
          <cell r="H1394">
            <v>0</v>
          </cell>
          <cell r="I1394">
            <v>2798163.35</v>
          </cell>
          <cell r="J1394">
            <v>0</v>
          </cell>
          <cell r="K1394">
            <v>2798163.35</v>
          </cell>
          <cell r="M1394">
            <v>2798163</v>
          </cell>
        </row>
        <row r="1395">
          <cell r="F1395">
            <v>0</v>
          </cell>
          <cell r="H1395">
            <v>0</v>
          </cell>
          <cell r="I1395">
            <v>0</v>
          </cell>
          <cell r="J1395">
            <v>0</v>
          </cell>
          <cell r="K1395">
            <v>0</v>
          </cell>
          <cell r="M1395">
            <v>0</v>
          </cell>
        </row>
        <row r="1396">
          <cell r="F1396">
            <v>0</v>
          </cell>
          <cell r="H1396">
            <v>0</v>
          </cell>
          <cell r="I1396">
            <v>0</v>
          </cell>
          <cell r="J1396">
            <v>0</v>
          </cell>
          <cell r="K1396">
            <v>0</v>
          </cell>
          <cell r="M1396">
            <v>0</v>
          </cell>
        </row>
        <row r="1397">
          <cell r="F1397">
            <v>0</v>
          </cell>
          <cell r="H1397">
            <v>0</v>
          </cell>
          <cell r="I1397">
            <v>0</v>
          </cell>
          <cell r="J1397">
            <v>0</v>
          </cell>
          <cell r="K1397">
            <v>0</v>
          </cell>
          <cell r="M1397">
            <v>0</v>
          </cell>
        </row>
        <row r="1398">
          <cell r="F1398">
            <v>1519827106.6300001</v>
          </cell>
          <cell r="H1398">
            <v>-26269206.259999998</v>
          </cell>
          <cell r="I1398">
            <v>1493557900.3700001</v>
          </cell>
          <cell r="J1398">
            <v>0</v>
          </cell>
          <cell r="K1398">
            <v>1493557900.3700001</v>
          </cell>
          <cell r="M1398">
            <v>1498637500.22</v>
          </cell>
        </row>
        <row r="1400">
          <cell r="F1400">
            <v>0</v>
          </cell>
          <cell r="H1400">
            <v>0</v>
          </cell>
          <cell r="I1400">
            <v>0</v>
          </cell>
          <cell r="J1400">
            <v>0</v>
          </cell>
          <cell r="K1400">
            <v>0</v>
          </cell>
          <cell r="M1400">
            <v>0</v>
          </cell>
        </row>
        <row r="1402">
          <cell r="F1402">
            <v>276621897</v>
          </cell>
          <cell r="H1402">
            <v>0</v>
          </cell>
          <cell r="I1402">
            <v>276621897</v>
          </cell>
          <cell r="J1402">
            <v>0</v>
          </cell>
          <cell r="K1402">
            <v>276621897</v>
          </cell>
          <cell r="M1402">
            <v>276621897</v>
          </cell>
        </row>
        <row r="1403">
          <cell r="F1403">
            <v>0</v>
          </cell>
          <cell r="H1403">
            <v>0</v>
          </cell>
          <cell r="I1403">
            <v>0</v>
          </cell>
          <cell r="J1403">
            <v>0</v>
          </cell>
          <cell r="K1403">
            <v>0</v>
          </cell>
          <cell r="M1403">
            <v>0</v>
          </cell>
        </row>
        <row r="1404">
          <cell r="F1404">
            <v>0</v>
          </cell>
          <cell r="H1404">
            <v>0</v>
          </cell>
          <cell r="I1404">
            <v>0</v>
          </cell>
          <cell r="J1404">
            <v>0</v>
          </cell>
          <cell r="K1404">
            <v>0</v>
          </cell>
          <cell r="M1404">
            <v>0</v>
          </cell>
        </row>
        <row r="1405">
          <cell r="F1405">
            <v>276621897</v>
          </cell>
          <cell r="H1405">
            <v>0</v>
          </cell>
          <cell r="I1405">
            <v>276621897</v>
          </cell>
          <cell r="J1405">
            <v>0</v>
          </cell>
          <cell r="K1405">
            <v>276621897</v>
          </cell>
          <cell r="M1405">
            <v>276621897</v>
          </cell>
        </row>
        <row r="1407">
          <cell r="F1407">
            <v>4768451625.4099998</v>
          </cell>
          <cell r="H1407">
            <v>0</v>
          </cell>
          <cell r="I1407">
            <v>4768451625.4099998</v>
          </cell>
          <cell r="J1407">
            <v>0</v>
          </cell>
          <cell r="K1407">
            <v>4768451625.4099998</v>
          </cell>
          <cell r="M1407">
            <v>3804189960</v>
          </cell>
        </row>
        <row r="1408">
          <cell r="F1408">
            <v>294745817.69</v>
          </cell>
          <cell r="H1408">
            <v>0</v>
          </cell>
          <cell r="I1408">
            <v>294745817.69</v>
          </cell>
          <cell r="J1408">
            <v>0</v>
          </cell>
          <cell r="K1408">
            <v>294745817.69</v>
          </cell>
          <cell r="M1408">
            <v>219153190</v>
          </cell>
        </row>
        <row r="1409">
          <cell r="F1409">
            <v>0</v>
          </cell>
          <cell r="H1409">
            <v>0</v>
          </cell>
          <cell r="I1409">
            <v>0</v>
          </cell>
          <cell r="J1409">
            <v>0</v>
          </cell>
          <cell r="K1409">
            <v>0</v>
          </cell>
          <cell r="M1409">
            <v>0</v>
          </cell>
        </row>
        <row r="1410">
          <cell r="F1410">
            <v>0</v>
          </cell>
          <cell r="H1410">
            <v>0</v>
          </cell>
          <cell r="I1410">
            <v>0</v>
          </cell>
          <cell r="J1410">
            <v>0</v>
          </cell>
          <cell r="K1410">
            <v>0</v>
          </cell>
          <cell r="M1410">
            <v>0</v>
          </cell>
        </row>
        <row r="1411">
          <cell r="F1411">
            <v>5063197443.0999994</v>
          </cell>
          <cell r="H1411">
            <v>0</v>
          </cell>
          <cell r="I1411">
            <v>5063197443.0999994</v>
          </cell>
          <cell r="J1411">
            <v>0</v>
          </cell>
          <cell r="K1411">
            <v>5063197443.0999994</v>
          </cell>
          <cell r="M1411">
            <v>4023343150</v>
          </cell>
        </row>
        <row r="1413">
          <cell r="F1413">
            <v>1109898339</v>
          </cell>
          <cell r="H1413">
            <v>-73354201.049999997</v>
          </cell>
          <cell r="I1413">
            <v>1036544137.95</v>
          </cell>
          <cell r="J1413">
            <v>0</v>
          </cell>
          <cell r="K1413">
            <v>1036544137.95</v>
          </cell>
          <cell r="M1413">
            <v>966465297</v>
          </cell>
        </row>
        <row r="1414">
          <cell r="F1414">
            <v>1391265398.72</v>
          </cell>
          <cell r="H1414">
            <v>-52847917.130000003</v>
          </cell>
          <cell r="I1414">
            <v>1338417481.5899999</v>
          </cell>
          <cell r="J1414">
            <v>0</v>
          </cell>
          <cell r="K1414">
            <v>1338417481.5899999</v>
          </cell>
          <cell r="M1414">
            <v>1365906815</v>
          </cell>
        </row>
        <row r="1415">
          <cell r="F1415">
            <v>1183025950.22</v>
          </cell>
          <cell r="H1415">
            <v>-180781.4</v>
          </cell>
          <cell r="I1415">
            <v>1182845168.8199999</v>
          </cell>
          <cell r="J1415">
            <v>0</v>
          </cell>
          <cell r="K1415">
            <v>1182845168.8199999</v>
          </cell>
          <cell r="M1415">
            <v>1002342964</v>
          </cell>
        </row>
        <row r="1416">
          <cell r="F1416">
            <v>2764238586.0999999</v>
          </cell>
          <cell r="H1416">
            <v>-5673259.2300000004</v>
          </cell>
          <cell r="I1416">
            <v>2758565326.8699999</v>
          </cell>
          <cell r="J1416">
            <v>0</v>
          </cell>
          <cell r="K1416">
            <v>2758565326.8699999</v>
          </cell>
          <cell r="M1416">
            <v>1971908551</v>
          </cell>
        </row>
        <row r="1417">
          <cell r="F1417">
            <v>4519190262.9200001</v>
          </cell>
          <cell r="H1417">
            <v>-370190235.5</v>
          </cell>
          <cell r="I1417">
            <v>4149000027.4200001</v>
          </cell>
          <cell r="J1417">
            <v>0</v>
          </cell>
          <cell r="K1417">
            <v>4149000027.4200001</v>
          </cell>
          <cell r="M1417">
            <v>4401328011</v>
          </cell>
        </row>
        <row r="1418">
          <cell r="F1418">
            <v>66901431.210000001</v>
          </cell>
          <cell r="H1418">
            <v>-8415286.5600000005</v>
          </cell>
          <cell r="I1418">
            <v>58486144.649999999</v>
          </cell>
          <cell r="J1418">
            <v>0</v>
          </cell>
          <cell r="K1418">
            <v>58486144.649999999</v>
          </cell>
          <cell r="M1418">
            <v>66633422</v>
          </cell>
        </row>
        <row r="1419">
          <cell r="F1419">
            <v>48438343.719999999</v>
          </cell>
          <cell r="H1419">
            <v>-8251374.5700000003</v>
          </cell>
          <cell r="I1419">
            <v>40186969.149999999</v>
          </cell>
          <cell r="J1419">
            <v>0</v>
          </cell>
          <cell r="K1419">
            <v>40186969.149999999</v>
          </cell>
          <cell r="M1419">
            <v>47560170</v>
          </cell>
        </row>
        <row r="1420">
          <cell r="F1420">
            <v>86474278.489999995</v>
          </cell>
          <cell r="H1420">
            <v>-211317</v>
          </cell>
          <cell r="I1420">
            <v>86262961.489999995</v>
          </cell>
          <cell r="J1420">
            <v>0</v>
          </cell>
          <cell r="K1420">
            <v>86262961.489999995</v>
          </cell>
          <cell r="M1420">
            <v>86185630</v>
          </cell>
        </row>
        <row r="1421">
          <cell r="F1421">
            <v>11352704.92</v>
          </cell>
          <cell r="H1421">
            <v>-1432038.5</v>
          </cell>
          <cell r="I1421">
            <v>9920666.4199999999</v>
          </cell>
          <cell r="J1421">
            <v>0</v>
          </cell>
          <cell r="K1421">
            <v>9920666.4199999999</v>
          </cell>
          <cell r="M1421">
            <v>11352705</v>
          </cell>
        </row>
        <row r="1422">
          <cell r="F1422">
            <v>0</v>
          </cell>
          <cell r="H1422">
            <v>0</v>
          </cell>
          <cell r="I1422">
            <v>0</v>
          </cell>
          <cell r="J1422">
            <v>0</v>
          </cell>
          <cell r="K1422">
            <v>0</v>
          </cell>
          <cell r="M1422">
            <v>0</v>
          </cell>
        </row>
        <row r="1423">
          <cell r="F1423">
            <v>0</v>
          </cell>
          <cell r="H1423">
            <v>0</v>
          </cell>
          <cell r="I1423">
            <v>0</v>
          </cell>
          <cell r="J1423">
            <v>0</v>
          </cell>
          <cell r="K1423">
            <v>0</v>
          </cell>
          <cell r="M1423">
            <v>0</v>
          </cell>
        </row>
        <row r="1424">
          <cell r="F1424">
            <v>0</v>
          </cell>
          <cell r="H1424">
            <v>0</v>
          </cell>
          <cell r="I1424">
            <v>0</v>
          </cell>
          <cell r="J1424">
            <v>0</v>
          </cell>
          <cell r="K1424">
            <v>0</v>
          </cell>
          <cell r="M1424">
            <v>0</v>
          </cell>
        </row>
        <row r="1425">
          <cell r="F1425">
            <v>11180785295.299999</v>
          </cell>
          <cell r="H1425">
            <v>-520556410.94</v>
          </cell>
          <cell r="I1425">
            <v>10660228884.359999</v>
          </cell>
          <cell r="J1425">
            <v>0</v>
          </cell>
          <cell r="K1425">
            <v>10660228884.359999</v>
          </cell>
          <cell r="M1425">
            <v>9919683565</v>
          </cell>
        </row>
        <row r="1427">
          <cell r="F1427">
            <v>425981158.39999998</v>
          </cell>
          <cell r="H1427">
            <v>-106886132.64</v>
          </cell>
          <cell r="I1427">
            <v>319095025.75999999</v>
          </cell>
          <cell r="J1427">
            <v>0</v>
          </cell>
          <cell r="K1427">
            <v>319095025.75999999</v>
          </cell>
          <cell r="M1427">
            <v>414618307</v>
          </cell>
        </row>
        <row r="1428">
          <cell r="F1428">
            <v>5028106.9400000004</v>
          </cell>
          <cell r="H1428">
            <v>-947370.92</v>
          </cell>
          <cell r="I1428">
            <v>4080736.02</v>
          </cell>
          <cell r="J1428">
            <v>0</v>
          </cell>
          <cell r="K1428">
            <v>4080736.02</v>
          </cell>
          <cell r="M1428">
            <v>5028107</v>
          </cell>
        </row>
        <row r="1429">
          <cell r="F1429">
            <v>36572544.579999998</v>
          </cell>
          <cell r="H1429">
            <v>-17419010.890000001</v>
          </cell>
          <cell r="I1429">
            <v>19153533.690000001</v>
          </cell>
          <cell r="J1429">
            <v>0</v>
          </cell>
          <cell r="K1429">
            <v>19153533.690000001</v>
          </cell>
          <cell r="M1429">
            <v>36049657</v>
          </cell>
        </row>
        <row r="1430">
          <cell r="F1430">
            <v>0</v>
          </cell>
          <cell r="H1430">
            <v>0</v>
          </cell>
          <cell r="I1430">
            <v>0</v>
          </cell>
          <cell r="J1430">
            <v>0</v>
          </cell>
          <cell r="K1430">
            <v>0</v>
          </cell>
          <cell r="M1430">
            <v>0</v>
          </cell>
        </row>
        <row r="1431">
          <cell r="F1431">
            <v>0</v>
          </cell>
          <cell r="H1431">
            <v>0</v>
          </cell>
          <cell r="I1431">
            <v>0</v>
          </cell>
          <cell r="J1431">
            <v>0</v>
          </cell>
          <cell r="K1431">
            <v>0</v>
          </cell>
          <cell r="M1431">
            <v>0</v>
          </cell>
        </row>
        <row r="1432">
          <cell r="F1432">
            <v>0</v>
          </cell>
          <cell r="H1432">
            <v>0</v>
          </cell>
          <cell r="I1432">
            <v>0</v>
          </cell>
          <cell r="J1432">
            <v>0</v>
          </cell>
          <cell r="K1432">
            <v>0</v>
          </cell>
          <cell r="M1432">
            <v>0</v>
          </cell>
        </row>
        <row r="1433">
          <cell r="F1433">
            <v>467581809.91999996</v>
          </cell>
          <cell r="H1433">
            <v>-125252514.45</v>
          </cell>
          <cell r="I1433">
            <v>342329295.46999997</v>
          </cell>
          <cell r="J1433">
            <v>0</v>
          </cell>
          <cell r="K1433">
            <v>342329295.46999997</v>
          </cell>
          <cell r="M1433">
            <v>455696071</v>
          </cell>
        </row>
        <row r="1435">
          <cell r="F1435">
            <v>842367100.17999995</v>
          </cell>
          <cell r="H1435">
            <v>-130220452.75</v>
          </cell>
          <cell r="I1435">
            <v>712146647.42999995</v>
          </cell>
          <cell r="J1435">
            <v>0</v>
          </cell>
          <cell r="K1435">
            <v>712146647.42999995</v>
          </cell>
          <cell r="M1435">
            <v>737439361.5</v>
          </cell>
        </row>
        <row r="1436">
          <cell r="F1436">
            <v>1413930571.98</v>
          </cell>
          <cell r="H1436">
            <v>-111065248.90000001</v>
          </cell>
          <cell r="I1436">
            <v>1302865323.0799999</v>
          </cell>
          <cell r="J1436">
            <v>0</v>
          </cell>
          <cell r="K1436">
            <v>1302865323.0799999</v>
          </cell>
          <cell r="M1436">
            <v>1191015039</v>
          </cell>
        </row>
        <row r="1437">
          <cell r="F1437">
            <v>124046208.54000001</v>
          </cell>
          <cell r="H1437">
            <v>-17901744.550000001</v>
          </cell>
          <cell r="I1437">
            <v>106144463.98999999</v>
          </cell>
          <cell r="J1437">
            <v>0</v>
          </cell>
          <cell r="K1437">
            <v>106144463.98999999</v>
          </cell>
          <cell r="M1437">
            <v>118082197</v>
          </cell>
        </row>
        <row r="1438">
          <cell r="F1438">
            <v>567192438.75</v>
          </cell>
          <cell r="H1438">
            <v>-58048978.609999999</v>
          </cell>
          <cell r="I1438">
            <v>509143460.13999999</v>
          </cell>
          <cell r="J1438">
            <v>0</v>
          </cell>
          <cell r="K1438">
            <v>509143460.13999999</v>
          </cell>
          <cell r="M1438">
            <v>578496046</v>
          </cell>
        </row>
        <row r="1439">
          <cell r="F1439">
            <v>0</v>
          </cell>
          <cell r="H1439">
            <v>0</v>
          </cell>
          <cell r="I1439">
            <v>0</v>
          </cell>
          <cell r="J1439">
            <v>0</v>
          </cell>
          <cell r="K1439">
            <v>0</v>
          </cell>
          <cell r="M1439">
            <v>0</v>
          </cell>
        </row>
        <row r="1440">
          <cell r="F1440">
            <v>0</v>
          </cell>
          <cell r="H1440">
            <v>0</v>
          </cell>
          <cell r="I1440">
            <v>0</v>
          </cell>
          <cell r="J1440">
            <v>0</v>
          </cell>
          <cell r="K1440">
            <v>0</v>
          </cell>
          <cell r="M1440">
            <v>0</v>
          </cell>
        </row>
        <row r="1441">
          <cell r="F1441">
            <v>2947536319.4499998</v>
          </cell>
          <cell r="H1441">
            <v>-317236424.81</v>
          </cell>
          <cell r="I1441">
            <v>2630299894.6399999</v>
          </cell>
          <cell r="J1441">
            <v>0</v>
          </cell>
          <cell r="K1441">
            <v>2630299894.6399999</v>
          </cell>
          <cell r="M1441">
            <v>2625032643.5</v>
          </cell>
        </row>
        <row r="1443">
          <cell r="F1443">
            <v>0</v>
          </cell>
          <cell r="H1443">
            <v>0</v>
          </cell>
          <cell r="I1443">
            <v>0</v>
          </cell>
          <cell r="J1443">
            <v>0</v>
          </cell>
          <cell r="K1443">
            <v>0</v>
          </cell>
          <cell r="M1443">
            <v>0</v>
          </cell>
        </row>
        <row r="1444">
          <cell r="F1444">
            <v>0</v>
          </cell>
          <cell r="H1444">
            <v>0</v>
          </cell>
          <cell r="I1444">
            <v>0</v>
          </cell>
          <cell r="J1444">
            <v>0</v>
          </cell>
          <cell r="K1444">
            <v>0</v>
          </cell>
          <cell r="M1444">
            <v>0</v>
          </cell>
        </row>
        <row r="1446">
          <cell r="F1446">
            <v>0</v>
          </cell>
          <cell r="H1446">
            <v>0</v>
          </cell>
          <cell r="I1446">
            <v>0</v>
          </cell>
          <cell r="J1446">
            <v>0</v>
          </cell>
          <cell r="K1446">
            <v>0</v>
          </cell>
          <cell r="M1446">
            <v>0</v>
          </cell>
        </row>
        <row r="1447">
          <cell r="F1447">
            <v>0</v>
          </cell>
          <cell r="H1447">
            <v>0</v>
          </cell>
          <cell r="I1447">
            <v>0</v>
          </cell>
          <cell r="J1447">
            <v>0</v>
          </cell>
          <cell r="K1447">
            <v>0</v>
          </cell>
          <cell r="M1447">
            <v>0</v>
          </cell>
        </row>
        <row r="1449">
          <cell r="F1449">
            <v>0</v>
          </cell>
          <cell r="H1449">
            <v>0</v>
          </cell>
          <cell r="I1449">
            <v>0</v>
          </cell>
          <cell r="J1449">
            <v>0</v>
          </cell>
          <cell r="K1449">
            <v>0</v>
          </cell>
          <cell r="M1449">
            <v>0</v>
          </cell>
        </row>
        <row r="1450">
          <cell r="F1450">
            <v>0</v>
          </cell>
          <cell r="H1450">
            <v>0</v>
          </cell>
          <cell r="I1450">
            <v>0</v>
          </cell>
          <cell r="J1450">
            <v>0</v>
          </cell>
          <cell r="K1450">
            <v>0</v>
          </cell>
          <cell r="M1450">
            <v>0</v>
          </cell>
        </row>
        <row r="1452">
          <cell r="F1452">
            <v>0</v>
          </cell>
          <cell r="H1452">
            <v>0</v>
          </cell>
          <cell r="I1452">
            <v>0</v>
          </cell>
          <cell r="J1452">
            <v>0</v>
          </cell>
          <cell r="K1452">
            <v>0</v>
          </cell>
          <cell r="M1452">
            <v>0</v>
          </cell>
        </row>
        <row r="1453">
          <cell r="F1453">
            <v>0</v>
          </cell>
          <cell r="H1453">
            <v>0</v>
          </cell>
          <cell r="I1453">
            <v>0</v>
          </cell>
          <cell r="J1453">
            <v>0</v>
          </cell>
          <cell r="K1453">
            <v>0</v>
          </cell>
          <cell r="M1453">
            <v>0</v>
          </cell>
        </row>
        <row r="1454">
          <cell r="F1454">
            <v>0</v>
          </cell>
          <cell r="H1454">
            <v>0</v>
          </cell>
          <cell r="I1454">
            <v>0</v>
          </cell>
          <cell r="J1454">
            <v>0</v>
          </cell>
          <cell r="K1454">
            <v>0</v>
          </cell>
          <cell r="M1454">
            <v>0</v>
          </cell>
        </row>
        <row r="1455">
          <cell r="F1455">
            <v>0</v>
          </cell>
          <cell r="H1455">
            <v>0</v>
          </cell>
          <cell r="I1455">
            <v>0</v>
          </cell>
          <cell r="J1455">
            <v>0</v>
          </cell>
          <cell r="K1455">
            <v>0</v>
          </cell>
          <cell r="M1455">
            <v>0</v>
          </cell>
        </row>
        <row r="1457">
          <cell r="F1457">
            <v>0</v>
          </cell>
          <cell r="H1457">
            <v>0</v>
          </cell>
          <cell r="I1457">
            <v>0</v>
          </cell>
          <cell r="J1457">
            <v>0</v>
          </cell>
          <cell r="K1457">
            <v>0</v>
          </cell>
          <cell r="M1457">
            <v>0</v>
          </cell>
        </row>
        <row r="1458">
          <cell r="F1458">
            <v>0</v>
          </cell>
          <cell r="H1458">
            <v>0</v>
          </cell>
          <cell r="I1458">
            <v>0</v>
          </cell>
          <cell r="J1458">
            <v>0</v>
          </cell>
          <cell r="K1458">
            <v>0</v>
          </cell>
          <cell r="M1458">
            <v>0</v>
          </cell>
        </row>
        <row r="1459">
          <cell r="F1459">
            <v>0</v>
          </cell>
          <cell r="H1459">
            <v>0</v>
          </cell>
          <cell r="I1459">
            <v>0</v>
          </cell>
          <cell r="J1459">
            <v>0</v>
          </cell>
          <cell r="K1459">
            <v>0</v>
          </cell>
          <cell r="M1459">
            <v>0</v>
          </cell>
        </row>
        <row r="1460">
          <cell r="F1460">
            <v>0</v>
          </cell>
          <cell r="H1460">
            <v>0</v>
          </cell>
          <cell r="I1460">
            <v>0</v>
          </cell>
          <cell r="J1460">
            <v>0</v>
          </cell>
          <cell r="K1460">
            <v>0</v>
          </cell>
          <cell r="M1460">
            <v>0</v>
          </cell>
        </row>
        <row r="1461">
          <cell r="F1461">
            <v>0</v>
          </cell>
          <cell r="H1461">
            <v>0</v>
          </cell>
          <cell r="I1461">
            <v>0</v>
          </cell>
          <cell r="J1461">
            <v>0</v>
          </cell>
          <cell r="K1461">
            <v>0</v>
          </cell>
          <cell r="M1461">
            <v>0</v>
          </cell>
        </row>
        <row r="1463">
          <cell r="F1463">
            <v>0</v>
          </cell>
          <cell r="H1463">
            <v>0</v>
          </cell>
          <cell r="I1463">
            <v>0</v>
          </cell>
          <cell r="J1463">
            <v>0</v>
          </cell>
          <cell r="K1463">
            <v>0</v>
          </cell>
          <cell r="M1463">
            <v>0</v>
          </cell>
        </row>
        <row r="1464">
          <cell r="F1464">
            <v>0</v>
          </cell>
          <cell r="H1464">
            <v>0</v>
          </cell>
          <cell r="I1464">
            <v>0</v>
          </cell>
          <cell r="J1464">
            <v>0</v>
          </cell>
          <cell r="K1464">
            <v>0</v>
          </cell>
          <cell r="M1464">
            <v>0</v>
          </cell>
        </row>
        <row r="1465">
          <cell r="F1465">
            <v>0</v>
          </cell>
          <cell r="H1465">
            <v>0</v>
          </cell>
          <cell r="I1465">
            <v>0</v>
          </cell>
          <cell r="J1465">
            <v>0</v>
          </cell>
          <cell r="K1465">
            <v>0</v>
          </cell>
          <cell r="M1465">
            <v>0</v>
          </cell>
        </row>
        <row r="1467">
          <cell r="F1467">
            <v>0</v>
          </cell>
          <cell r="H1467">
            <v>0</v>
          </cell>
          <cell r="I1467">
            <v>0</v>
          </cell>
          <cell r="J1467">
            <v>0</v>
          </cell>
          <cell r="K1467">
            <v>0</v>
          </cell>
          <cell r="M1467">
            <v>0</v>
          </cell>
        </row>
        <row r="1468">
          <cell r="F1468">
            <v>0</v>
          </cell>
          <cell r="H1468">
            <v>0</v>
          </cell>
          <cell r="I1468">
            <v>0</v>
          </cell>
          <cell r="J1468">
            <v>0</v>
          </cell>
          <cell r="K1468">
            <v>0</v>
          </cell>
          <cell r="M1468">
            <v>0</v>
          </cell>
        </row>
        <row r="1469">
          <cell r="F1469">
            <v>0</v>
          </cell>
          <cell r="H1469">
            <v>0</v>
          </cell>
          <cell r="I1469">
            <v>0</v>
          </cell>
          <cell r="J1469">
            <v>0</v>
          </cell>
          <cell r="K1469">
            <v>0</v>
          </cell>
          <cell r="M1469">
            <v>0</v>
          </cell>
        </row>
        <row r="1471">
          <cell r="F1471">
            <v>0</v>
          </cell>
          <cell r="H1471">
            <v>0</v>
          </cell>
          <cell r="I1471">
            <v>0</v>
          </cell>
          <cell r="J1471">
            <v>0</v>
          </cell>
          <cell r="K1471">
            <v>0</v>
          </cell>
          <cell r="M1471">
            <v>0</v>
          </cell>
        </row>
        <row r="1472">
          <cell r="F1472">
            <v>0</v>
          </cell>
          <cell r="H1472">
            <v>0</v>
          </cell>
          <cell r="I1472">
            <v>0</v>
          </cell>
          <cell r="J1472">
            <v>0</v>
          </cell>
          <cell r="K1472">
            <v>0</v>
          </cell>
          <cell r="M1472">
            <v>0</v>
          </cell>
        </row>
        <row r="1473">
          <cell r="F1473">
            <v>0</v>
          </cell>
          <cell r="H1473">
            <v>0</v>
          </cell>
          <cell r="I1473">
            <v>0</v>
          </cell>
          <cell r="J1473">
            <v>0</v>
          </cell>
          <cell r="K1473">
            <v>0</v>
          </cell>
          <cell r="M1473">
            <v>0</v>
          </cell>
        </row>
        <row r="1475">
          <cell r="F1475">
            <v>0</v>
          </cell>
          <cell r="H1475">
            <v>0</v>
          </cell>
          <cell r="I1475">
            <v>0</v>
          </cell>
          <cell r="J1475">
            <v>0</v>
          </cell>
          <cell r="K1475">
            <v>0</v>
          </cell>
          <cell r="M1475">
            <v>0</v>
          </cell>
        </row>
        <row r="1476">
          <cell r="F1476">
            <v>0</v>
          </cell>
          <cell r="H1476">
            <v>0</v>
          </cell>
          <cell r="I1476">
            <v>0</v>
          </cell>
          <cell r="J1476">
            <v>0</v>
          </cell>
          <cell r="K1476">
            <v>0</v>
          </cell>
          <cell r="M1476">
            <v>0</v>
          </cell>
        </row>
        <row r="1478">
          <cell r="F1478">
            <v>0</v>
          </cell>
          <cell r="H1478">
            <v>0</v>
          </cell>
          <cell r="I1478">
            <v>0</v>
          </cell>
          <cell r="J1478">
            <v>0</v>
          </cell>
          <cell r="K1478">
            <v>0</v>
          </cell>
          <cell r="M1478">
            <v>0</v>
          </cell>
        </row>
        <row r="1479">
          <cell r="F1479">
            <v>0</v>
          </cell>
          <cell r="H1479">
            <v>0</v>
          </cell>
          <cell r="I1479">
            <v>0</v>
          </cell>
          <cell r="J1479">
            <v>0</v>
          </cell>
          <cell r="K1479">
            <v>0</v>
          </cell>
          <cell r="M1479">
            <v>0</v>
          </cell>
        </row>
        <row r="1481">
          <cell r="F1481">
            <v>0</v>
          </cell>
          <cell r="H1481">
            <v>0</v>
          </cell>
          <cell r="I1481">
            <v>0</v>
          </cell>
          <cell r="J1481">
            <v>0</v>
          </cell>
          <cell r="K1481">
            <v>0</v>
          </cell>
          <cell r="M1481">
            <v>0</v>
          </cell>
        </row>
        <row r="1482">
          <cell r="F1482">
            <v>0</v>
          </cell>
          <cell r="H1482">
            <v>0</v>
          </cell>
          <cell r="I1482">
            <v>0</v>
          </cell>
          <cell r="J1482">
            <v>0</v>
          </cell>
          <cell r="K1482">
            <v>0</v>
          </cell>
          <cell r="M1482">
            <v>0</v>
          </cell>
        </row>
        <row r="1484">
          <cell r="F1484">
            <v>0</v>
          </cell>
          <cell r="H1484">
            <v>0</v>
          </cell>
          <cell r="I1484">
            <v>0</v>
          </cell>
          <cell r="J1484">
            <v>0</v>
          </cell>
          <cell r="K1484">
            <v>0</v>
          </cell>
          <cell r="M1484">
            <v>0</v>
          </cell>
        </row>
        <row r="1485">
          <cell r="F1485">
            <v>0</v>
          </cell>
          <cell r="H1485">
            <v>0</v>
          </cell>
          <cell r="I1485">
            <v>0</v>
          </cell>
          <cell r="J1485">
            <v>0</v>
          </cell>
          <cell r="K1485">
            <v>0</v>
          </cell>
          <cell r="M1485">
            <v>0</v>
          </cell>
        </row>
        <row r="1487">
          <cell r="F1487">
            <v>0</v>
          </cell>
          <cell r="H1487">
            <v>0</v>
          </cell>
          <cell r="I1487">
            <v>0</v>
          </cell>
          <cell r="J1487">
            <v>0</v>
          </cell>
          <cell r="K1487">
            <v>0</v>
          </cell>
          <cell r="M1487">
            <v>0</v>
          </cell>
        </row>
        <row r="1488">
          <cell r="F1488">
            <v>0</v>
          </cell>
          <cell r="H1488">
            <v>0</v>
          </cell>
          <cell r="I1488">
            <v>0</v>
          </cell>
          <cell r="J1488">
            <v>0</v>
          </cell>
          <cell r="K1488">
            <v>0</v>
          </cell>
          <cell r="M1488">
            <v>0</v>
          </cell>
        </row>
        <row r="1490">
          <cell r="F1490">
            <v>-8952323.6500000004</v>
          </cell>
          <cell r="H1490">
            <v>0</v>
          </cell>
          <cell r="I1490">
            <v>-8952323.6500000004</v>
          </cell>
          <cell r="J1490">
            <v>0</v>
          </cell>
          <cell r="K1490">
            <v>-8952323.6500000004</v>
          </cell>
          <cell r="M1490">
            <v>-6154160</v>
          </cell>
        </row>
        <row r="1491">
          <cell r="F1491">
            <v>0</v>
          </cell>
          <cell r="H1491">
            <v>0</v>
          </cell>
          <cell r="I1491">
            <v>0</v>
          </cell>
          <cell r="J1491">
            <v>0</v>
          </cell>
          <cell r="K1491">
            <v>0</v>
          </cell>
          <cell r="M1491">
            <v>0</v>
          </cell>
        </row>
        <row r="1492">
          <cell r="F1492">
            <v>0</v>
          </cell>
          <cell r="H1492">
            <v>0</v>
          </cell>
          <cell r="I1492">
            <v>0</v>
          </cell>
          <cell r="J1492">
            <v>0</v>
          </cell>
          <cell r="K1492">
            <v>0</v>
          </cell>
          <cell r="M1492">
            <v>0</v>
          </cell>
        </row>
        <row r="1493">
          <cell r="F1493">
            <v>0</v>
          </cell>
          <cell r="H1493">
            <v>0</v>
          </cell>
          <cell r="I1493">
            <v>0</v>
          </cell>
          <cell r="J1493">
            <v>0</v>
          </cell>
          <cell r="K1493">
            <v>0</v>
          </cell>
          <cell r="M1493">
            <v>0</v>
          </cell>
        </row>
        <row r="1494">
          <cell r="F1494">
            <v>-8952323.6500000004</v>
          </cell>
          <cell r="H1494">
            <v>0</v>
          </cell>
          <cell r="I1494">
            <v>-8952323.6500000004</v>
          </cell>
          <cell r="J1494">
            <v>0</v>
          </cell>
          <cell r="K1494">
            <v>-8952323.6500000004</v>
          </cell>
          <cell r="M1494">
            <v>-6154160</v>
          </cell>
        </row>
        <row r="1496">
          <cell r="F1496">
            <v>-895043216.14999998</v>
          </cell>
          <cell r="H1496">
            <v>0</v>
          </cell>
          <cell r="I1496">
            <v>-895043216.14999998</v>
          </cell>
          <cell r="J1496">
            <v>0</v>
          </cell>
          <cell r="K1496">
            <v>-895043216.14999998</v>
          </cell>
          <cell r="M1496">
            <v>-714210113.29999995</v>
          </cell>
        </row>
        <row r="1497">
          <cell r="F1497">
            <v>0</v>
          </cell>
          <cell r="H1497">
            <v>0</v>
          </cell>
          <cell r="I1497">
            <v>0</v>
          </cell>
          <cell r="J1497">
            <v>0</v>
          </cell>
          <cell r="K1497">
            <v>0</v>
          </cell>
          <cell r="M1497">
            <v>0</v>
          </cell>
        </row>
        <row r="1498">
          <cell r="F1498">
            <v>0</v>
          </cell>
          <cell r="H1498">
            <v>0</v>
          </cell>
          <cell r="I1498">
            <v>0</v>
          </cell>
          <cell r="J1498">
            <v>0</v>
          </cell>
          <cell r="K1498">
            <v>0</v>
          </cell>
          <cell r="M1498">
            <v>0</v>
          </cell>
        </row>
        <row r="1499">
          <cell r="F1499">
            <v>0</v>
          </cell>
          <cell r="H1499">
            <v>0</v>
          </cell>
          <cell r="I1499">
            <v>0</v>
          </cell>
          <cell r="J1499">
            <v>0</v>
          </cell>
          <cell r="K1499">
            <v>0</v>
          </cell>
          <cell r="M1499">
            <v>0</v>
          </cell>
        </row>
        <row r="1500">
          <cell r="F1500">
            <v>-895043216.14999998</v>
          </cell>
          <cell r="H1500">
            <v>0</v>
          </cell>
          <cell r="I1500">
            <v>-895043216.14999998</v>
          </cell>
          <cell r="J1500">
            <v>0</v>
          </cell>
          <cell r="K1500">
            <v>-895043216.14999998</v>
          </cell>
          <cell r="M1500">
            <v>-714210113.29999995</v>
          </cell>
        </row>
        <row r="1502">
          <cell r="F1502">
            <v>-912546951.22000003</v>
          </cell>
          <cell r="H1502">
            <v>65975338.390000001</v>
          </cell>
          <cell r="I1502">
            <v>-846571612.83000004</v>
          </cell>
          <cell r="J1502">
            <v>0</v>
          </cell>
          <cell r="K1502">
            <v>-846571612.83000004</v>
          </cell>
          <cell r="M1502">
            <v>-781509666</v>
          </cell>
        </row>
        <row r="1503">
          <cell r="F1503">
            <v>-1349100465.3599999</v>
          </cell>
          <cell r="H1503">
            <v>57836786.920000002</v>
          </cell>
          <cell r="I1503">
            <v>-1291263678.4400001</v>
          </cell>
          <cell r="J1503">
            <v>0</v>
          </cell>
          <cell r="K1503">
            <v>-1291263678.4400001</v>
          </cell>
          <cell r="M1503">
            <v>-1267586112</v>
          </cell>
        </row>
        <row r="1504">
          <cell r="F1504">
            <v>-852012905.63999999</v>
          </cell>
          <cell r="H1504">
            <v>179780.15</v>
          </cell>
          <cell r="I1504">
            <v>-851833125.49000001</v>
          </cell>
          <cell r="J1504">
            <v>0</v>
          </cell>
          <cell r="K1504">
            <v>-851833125.49000001</v>
          </cell>
          <cell r="M1504">
            <v>-722569130</v>
          </cell>
        </row>
        <row r="1505">
          <cell r="F1505">
            <v>-1810866243.26</v>
          </cell>
          <cell r="H1505">
            <v>5373498.3700000001</v>
          </cell>
          <cell r="I1505">
            <v>-1805492744.8900001</v>
          </cell>
          <cell r="J1505">
            <v>0</v>
          </cell>
          <cell r="K1505">
            <v>-1805492744.8900001</v>
          </cell>
          <cell r="M1505">
            <v>-1523126487</v>
          </cell>
        </row>
        <row r="1506">
          <cell r="F1506">
            <v>-4368408610.8500004</v>
          </cell>
          <cell r="H1506">
            <v>370108480.29000002</v>
          </cell>
          <cell r="I1506">
            <v>-3998300130.5599999</v>
          </cell>
          <cell r="J1506">
            <v>0</v>
          </cell>
          <cell r="K1506">
            <v>-3998300130.5599999</v>
          </cell>
          <cell r="M1506">
            <v>-4326473290</v>
          </cell>
        </row>
        <row r="1507">
          <cell r="F1507">
            <v>0</v>
          </cell>
          <cell r="H1507">
            <v>0</v>
          </cell>
          <cell r="I1507">
            <v>0</v>
          </cell>
          <cell r="J1507">
            <v>0</v>
          </cell>
          <cell r="K1507">
            <v>0</v>
          </cell>
          <cell r="M1507">
            <v>0</v>
          </cell>
        </row>
        <row r="1508">
          <cell r="F1508">
            <v>0</v>
          </cell>
          <cell r="H1508">
            <v>0</v>
          </cell>
          <cell r="I1508">
            <v>0</v>
          </cell>
          <cell r="J1508">
            <v>0</v>
          </cell>
          <cell r="K1508">
            <v>0</v>
          </cell>
          <cell r="M1508">
            <v>0</v>
          </cell>
        </row>
        <row r="1509">
          <cell r="F1509">
            <v>0</v>
          </cell>
          <cell r="H1509">
            <v>0</v>
          </cell>
          <cell r="I1509">
            <v>0</v>
          </cell>
          <cell r="J1509">
            <v>0</v>
          </cell>
          <cell r="K1509">
            <v>0</v>
          </cell>
          <cell r="M1509">
            <v>0</v>
          </cell>
        </row>
        <row r="1510">
          <cell r="F1510">
            <v>-9292935176.3299999</v>
          </cell>
          <cell r="H1510">
            <v>499473884.12</v>
          </cell>
          <cell r="I1510">
            <v>-8793461292.210001</v>
          </cell>
          <cell r="J1510">
            <v>0</v>
          </cell>
          <cell r="K1510">
            <v>-8793461292.210001</v>
          </cell>
          <cell r="M1510">
            <v>-8621264685</v>
          </cell>
        </row>
        <row r="1512">
          <cell r="F1512">
            <v>-407539703.72000003</v>
          </cell>
          <cell r="H1512">
            <v>116487713.04000001</v>
          </cell>
          <cell r="I1512">
            <v>-291051990.68000001</v>
          </cell>
          <cell r="J1512">
            <v>0</v>
          </cell>
          <cell r="K1512">
            <v>-291051990.68000001</v>
          </cell>
          <cell r="M1512">
            <v>-361318685.10000002</v>
          </cell>
        </row>
        <row r="1513">
          <cell r="F1513">
            <v>3133490.91</v>
          </cell>
          <cell r="H1513">
            <v>932028.68</v>
          </cell>
          <cell r="I1513">
            <v>4065519.59</v>
          </cell>
          <cell r="J1513">
            <v>0</v>
          </cell>
          <cell r="K1513">
            <v>4065519.59</v>
          </cell>
          <cell r="M1513">
            <v>3307660</v>
          </cell>
        </row>
        <row r="1514">
          <cell r="F1514">
            <v>0</v>
          </cell>
          <cell r="H1514">
            <v>0</v>
          </cell>
          <cell r="I1514">
            <v>0</v>
          </cell>
          <cell r="J1514">
            <v>0</v>
          </cell>
          <cell r="K1514">
            <v>0</v>
          </cell>
          <cell r="M1514">
            <v>0</v>
          </cell>
        </row>
        <row r="1515">
          <cell r="F1515">
            <v>0</v>
          </cell>
          <cell r="H1515">
            <v>0</v>
          </cell>
          <cell r="I1515">
            <v>0</v>
          </cell>
          <cell r="J1515">
            <v>0</v>
          </cell>
          <cell r="K1515">
            <v>0</v>
          </cell>
          <cell r="M1515">
            <v>0</v>
          </cell>
        </row>
        <row r="1516">
          <cell r="F1516">
            <v>0</v>
          </cell>
          <cell r="H1516">
            <v>0</v>
          </cell>
          <cell r="I1516">
            <v>0</v>
          </cell>
          <cell r="J1516">
            <v>0</v>
          </cell>
          <cell r="K1516">
            <v>0</v>
          </cell>
          <cell r="M1516">
            <v>0</v>
          </cell>
        </row>
        <row r="1517">
          <cell r="F1517">
            <v>-404406212.81</v>
          </cell>
          <cell r="H1517">
            <v>117419741.72000001</v>
          </cell>
          <cell r="I1517">
            <v>-286986471.09000003</v>
          </cell>
          <cell r="J1517">
            <v>0</v>
          </cell>
          <cell r="K1517">
            <v>-286986471.09000003</v>
          </cell>
          <cell r="M1517">
            <v>-358011025.10000002</v>
          </cell>
        </row>
        <row r="1519">
          <cell r="F1519">
            <v>-824119480.42999995</v>
          </cell>
          <cell r="H1519">
            <v>139090916.97</v>
          </cell>
          <cell r="I1519">
            <v>-685028563.46000004</v>
          </cell>
          <cell r="J1519">
            <v>0</v>
          </cell>
          <cell r="K1519">
            <v>-685028563.46000004</v>
          </cell>
          <cell r="M1519">
            <v>-778607523</v>
          </cell>
        </row>
        <row r="1520">
          <cell r="F1520">
            <v>-1023471594.99</v>
          </cell>
          <cell r="H1520">
            <v>106529767.26000001</v>
          </cell>
          <cell r="I1520">
            <v>-916941827.73000002</v>
          </cell>
          <cell r="J1520">
            <v>0</v>
          </cell>
          <cell r="K1520">
            <v>-916941827.73000002</v>
          </cell>
          <cell r="M1520">
            <v>-845324599.39999998</v>
          </cell>
        </row>
        <row r="1521">
          <cell r="F1521">
            <v>-523238216.18000001</v>
          </cell>
          <cell r="H1521">
            <v>57458436.600000001</v>
          </cell>
          <cell r="I1521">
            <v>-465779779.57999998</v>
          </cell>
          <cell r="J1521">
            <v>0</v>
          </cell>
          <cell r="K1521">
            <v>-465779779.57999998</v>
          </cell>
          <cell r="M1521">
            <v>-499115767</v>
          </cell>
        </row>
        <row r="1522">
          <cell r="F1522">
            <v>0</v>
          </cell>
          <cell r="H1522">
            <v>0</v>
          </cell>
          <cell r="I1522">
            <v>0</v>
          </cell>
          <cell r="J1522">
            <v>0</v>
          </cell>
          <cell r="K1522">
            <v>0</v>
          </cell>
          <cell r="M1522">
            <v>0</v>
          </cell>
        </row>
        <row r="1523">
          <cell r="F1523">
            <v>0</v>
          </cell>
          <cell r="H1523">
            <v>0</v>
          </cell>
          <cell r="I1523">
            <v>0</v>
          </cell>
          <cell r="J1523">
            <v>0</v>
          </cell>
          <cell r="K1523">
            <v>0</v>
          </cell>
          <cell r="M1523">
            <v>0</v>
          </cell>
        </row>
        <row r="1524">
          <cell r="F1524">
            <v>0</v>
          </cell>
          <cell r="H1524">
            <v>0</v>
          </cell>
          <cell r="I1524">
            <v>0</v>
          </cell>
          <cell r="J1524">
            <v>0</v>
          </cell>
          <cell r="K1524">
            <v>0</v>
          </cell>
          <cell r="M1524">
            <v>0</v>
          </cell>
        </row>
        <row r="1525">
          <cell r="F1525">
            <v>-2370829291.5999999</v>
          </cell>
          <cell r="H1525">
            <v>303079120.83000004</v>
          </cell>
          <cell r="I1525">
            <v>-2067750170.77</v>
          </cell>
          <cell r="J1525">
            <v>0</v>
          </cell>
          <cell r="K1525">
            <v>-2067750170.77</v>
          </cell>
          <cell r="M1525">
            <v>-2123047889.4000001</v>
          </cell>
        </row>
        <row r="1527">
          <cell r="F1527">
            <v>-200229327.37</v>
          </cell>
          <cell r="H1527">
            <v>0</v>
          </cell>
          <cell r="I1527">
            <v>-200229327.37</v>
          </cell>
          <cell r="J1527">
            <v>0</v>
          </cell>
          <cell r="K1527">
            <v>-200229327.37</v>
          </cell>
          <cell r="M1527">
            <v>-215428800.69999999</v>
          </cell>
        </row>
        <row r="1528">
          <cell r="F1528">
            <v>0</v>
          </cell>
          <cell r="H1528">
            <v>0</v>
          </cell>
          <cell r="I1528">
            <v>0</v>
          </cell>
          <cell r="J1528">
            <v>0</v>
          </cell>
          <cell r="K1528">
            <v>0</v>
          </cell>
          <cell r="M1528">
            <v>0</v>
          </cell>
        </row>
        <row r="1529">
          <cell r="F1529">
            <v>0</v>
          </cell>
          <cell r="H1529">
            <v>0</v>
          </cell>
          <cell r="I1529">
            <v>0</v>
          </cell>
          <cell r="J1529">
            <v>0</v>
          </cell>
          <cell r="K1529">
            <v>0</v>
          </cell>
          <cell r="M1529">
            <v>0</v>
          </cell>
        </row>
        <row r="1530">
          <cell r="F1530">
            <v>0</v>
          </cell>
          <cell r="H1530">
            <v>0</v>
          </cell>
          <cell r="I1530">
            <v>0</v>
          </cell>
          <cell r="J1530">
            <v>0</v>
          </cell>
          <cell r="K1530">
            <v>0</v>
          </cell>
          <cell r="M1530">
            <v>0</v>
          </cell>
        </row>
        <row r="1531">
          <cell r="F1531">
            <v>-200229327.37</v>
          </cell>
          <cell r="H1531">
            <v>0</v>
          </cell>
          <cell r="I1531">
            <v>-200229327.37</v>
          </cell>
          <cell r="J1531">
            <v>0</v>
          </cell>
          <cell r="K1531">
            <v>-200229327.37</v>
          </cell>
          <cell r="M1531">
            <v>-215428800.69999999</v>
          </cell>
        </row>
        <row r="1533">
          <cell r="F1533">
            <v>0</v>
          </cell>
          <cell r="H1533">
            <v>0</v>
          </cell>
          <cell r="I1533">
            <v>0</v>
          </cell>
          <cell r="J1533">
            <v>0</v>
          </cell>
          <cell r="K1533">
            <v>0</v>
          </cell>
          <cell r="M1533">
            <v>0</v>
          </cell>
        </row>
        <row r="1534">
          <cell r="F1534">
            <v>0</v>
          </cell>
          <cell r="H1534">
            <v>0</v>
          </cell>
          <cell r="I1534">
            <v>0</v>
          </cell>
          <cell r="J1534">
            <v>0</v>
          </cell>
          <cell r="K1534">
            <v>0</v>
          </cell>
          <cell r="M1534">
            <v>0</v>
          </cell>
        </row>
        <row r="1535">
          <cell r="F1535">
            <v>0</v>
          </cell>
          <cell r="H1535">
            <v>0</v>
          </cell>
          <cell r="I1535">
            <v>0</v>
          </cell>
          <cell r="J1535">
            <v>0</v>
          </cell>
          <cell r="K1535">
            <v>0</v>
          </cell>
          <cell r="M1535">
            <v>0</v>
          </cell>
        </row>
        <row r="1537">
          <cell r="F1537">
            <v>0</v>
          </cell>
          <cell r="H1537">
            <v>0</v>
          </cell>
          <cell r="I1537">
            <v>0</v>
          </cell>
          <cell r="J1537">
            <v>0</v>
          </cell>
          <cell r="K1537">
            <v>0</v>
          </cell>
          <cell r="M1537">
            <v>0</v>
          </cell>
        </row>
        <row r="1538">
          <cell r="F1538">
            <v>0</v>
          </cell>
          <cell r="H1538">
            <v>0</v>
          </cell>
          <cell r="I1538">
            <v>0</v>
          </cell>
          <cell r="J1538">
            <v>0</v>
          </cell>
          <cell r="K1538">
            <v>0</v>
          </cell>
          <cell r="M1538">
            <v>0</v>
          </cell>
        </row>
        <row r="1539">
          <cell r="F1539">
            <v>0</v>
          </cell>
          <cell r="H1539">
            <v>0</v>
          </cell>
          <cell r="I1539">
            <v>0</v>
          </cell>
          <cell r="J1539">
            <v>0</v>
          </cell>
          <cell r="K1539">
            <v>0</v>
          </cell>
          <cell r="M1539">
            <v>0</v>
          </cell>
        </row>
        <row r="1541">
          <cell r="F1541">
            <v>0</v>
          </cell>
          <cell r="H1541">
            <v>0</v>
          </cell>
          <cell r="I1541">
            <v>0</v>
          </cell>
          <cell r="J1541">
            <v>0</v>
          </cell>
          <cell r="K1541">
            <v>0</v>
          </cell>
          <cell r="M1541">
            <v>0</v>
          </cell>
        </row>
        <row r="1542">
          <cell r="F1542">
            <v>0</v>
          </cell>
          <cell r="H1542">
            <v>0</v>
          </cell>
          <cell r="I1542">
            <v>0</v>
          </cell>
          <cell r="J1542">
            <v>0</v>
          </cell>
          <cell r="K1542">
            <v>0</v>
          </cell>
          <cell r="M1542">
            <v>0</v>
          </cell>
        </row>
        <row r="1543">
          <cell r="F1543">
            <v>0</v>
          </cell>
          <cell r="H1543">
            <v>0</v>
          </cell>
          <cell r="I1543">
            <v>0</v>
          </cell>
          <cell r="J1543">
            <v>0</v>
          </cell>
          <cell r="K1543">
            <v>0</v>
          </cell>
          <cell r="M1543">
            <v>0</v>
          </cell>
        </row>
        <row r="1545">
          <cell r="F1545">
            <v>0</v>
          </cell>
          <cell r="H1545">
            <v>0</v>
          </cell>
          <cell r="I1545">
            <v>0</v>
          </cell>
          <cell r="J1545">
            <v>0</v>
          </cell>
          <cell r="K1545">
            <v>0</v>
          </cell>
          <cell r="M1545">
            <v>0</v>
          </cell>
        </row>
        <row r="1546">
          <cell r="F1546">
            <v>0</v>
          </cell>
          <cell r="H1546">
            <v>0</v>
          </cell>
          <cell r="I1546">
            <v>0</v>
          </cell>
          <cell r="J1546">
            <v>0</v>
          </cell>
          <cell r="K1546">
            <v>0</v>
          </cell>
          <cell r="M1546">
            <v>0</v>
          </cell>
        </row>
        <row r="1547">
          <cell r="F1547">
            <v>0</v>
          </cell>
          <cell r="H1547">
            <v>0</v>
          </cell>
          <cell r="I1547">
            <v>0</v>
          </cell>
          <cell r="J1547">
            <v>0</v>
          </cell>
          <cell r="K1547">
            <v>0</v>
          </cell>
          <cell r="M1547">
            <v>0</v>
          </cell>
        </row>
        <row r="1549">
          <cell r="F1549">
            <v>0</v>
          </cell>
          <cell r="H1549">
            <v>0</v>
          </cell>
          <cell r="I1549">
            <v>0</v>
          </cell>
          <cell r="J1549">
            <v>0</v>
          </cell>
          <cell r="K1549">
            <v>0</v>
          </cell>
          <cell r="M1549">
            <v>0</v>
          </cell>
        </row>
        <row r="1550">
          <cell r="F1550">
            <v>0</v>
          </cell>
          <cell r="H1550">
            <v>0</v>
          </cell>
          <cell r="I1550">
            <v>0</v>
          </cell>
          <cell r="J1550">
            <v>0</v>
          </cell>
          <cell r="K1550">
            <v>0</v>
          </cell>
          <cell r="M1550">
            <v>0</v>
          </cell>
        </row>
        <row r="1551">
          <cell r="F1551">
            <v>0</v>
          </cell>
          <cell r="H1551">
            <v>0</v>
          </cell>
          <cell r="I1551">
            <v>0</v>
          </cell>
          <cell r="J1551">
            <v>0</v>
          </cell>
          <cell r="K1551">
            <v>0</v>
          </cell>
          <cell r="M1551">
            <v>0</v>
          </cell>
        </row>
        <row r="1553">
          <cell r="F1553">
            <v>0</v>
          </cell>
          <cell r="H1553">
            <v>0</v>
          </cell>
          <cell r="I1553">
            <v>0</v>
          </cell>
          <cell r="J1553">
            <v>0</v>
          </cell>
          <cell r="K1553">
            <v>0</v>
          </cell>
          <cell r="M1553">
            <v>0</v>
          </cell>
        </row>
        <row r="1554">
          <cell r="F1554">
            <v>0</v>
          </cell>
          <cell r="H1554">
            <v>0</v>
          </cell>
          <cell r="I1554">
            <v>0</v>
          </cell>
          <cell r="J1554">
            <v>0</v>
          </cell>
          <cell r="K1554">
            <v>0</v>
          </cell>
          <cell r="M1554">
            <v>0</v>
          </cell>
        </row>
        <row r="1555">
          <cell r="F1555">
            <v>0</v>
          </cell>
          <cell r="H1555">
            <v>0</v>
          </cell>
          <cell r="I1555">
            <v>0</v>
          </cell>
          <cell r="J1555">
            <v>0</v>
          </cell>
          <cell r="K1555">
            <v>0</v>
          </cell>
          <cell r="M1555">
            <v>0</v>
          </cell>
        </row>
        <row r="1557">
          <cell r="F1557">
            <v>0</v>
          </cell>
          <cell r="H1557">
            <v>0</v>
          </cell>
          <cell r="I1557">
            <v>0</v>
          </cell>
          <cell r="J1557">
            <v>0</v>
          </cell>
          <cell r="K1557">
            <v>0</v>
          </cell>
          <cell r="M1557">
            <v>0</v>
          </cell>
        </row>
        <row r="1558">
          <cell r="F1558">
            <v>0</v>
          </cell>
          <cell r="H1558">
            <v>0</v>
          </cell>
          <cell r="I1558">
            <v>0</v>
          </cell>
          <cell r="J1558">
            <v>0</v>
          </cell>
          <cell r="K1558">
            <v>0</v>
          </cell>
          <cell r="M1558">
            <v>0</v>
          </cell>
        </row>
        <row r="1560">
          <cell r="F1560">
            <v>0</v>
          </cell>
          <cell r="H1560">
            <v>0</v>
          </cell>
          <cell r="I1560">
            <v>0</v>
          </cell>
          <cell r="J1560">
            <v>0</v>
          </cell>
          <cell r="K1560">
            <v>0</v>
          </cell>
          <cell r="M1560">
            <v>0</v>
          </cell>
        </row>
        <row r="1561">
          <cell r="F1561">
            <v>0</v>
          </cell>
          <cell r="H1561">
            <v>0</v>
          </cell>
          <cell r="I1561">
            <v>0</v>
          </cell>
          <cell r="J1561">
            <v>0</v>
          </cell>
          <cell r="K1561">
            <v>0</v>
          </cell>
          <cell r="M1561">
            <v>0</v>
          </cell>
        </row>
        <row r="1563">
          <cell r="F1563">
            <v>0</v>
          </cell>
          <cell r="H1563">
            <v>0</v>
          </cell>
          <cell r="I1563">
            <v>0</v>
          </cell>
          <cell r="J1563">
            <v>0</v>
          </cell>
          <cell r="K1563">
            <v>0</v>
          </cell>
          <cell r="M1563">
            <v>0</v>
          </cell>
        </row>
        <row r="1564">
          <cell r="F1564">
            <v>0</v>
          </cell>
          <cell r="H1564">
            <v>0</v>
          </cell>
          <cell r="I1564">
            <v>0</v>
          </cell>
          <cell r="J1564">
            <v>0</v>
          </cell>
          <cell r="K1564">
            <v>0</v>
          </cell>
          <cell r="M1564">
            <v>0</v>
          </cell>
        </row>
        <row r="1566">
          <cell r="F1566">
            <v>0</v>
          </cell>
          <cell r="H1566">
            <v>0</v>
          </cell>
          <cell r="I1566">
            <v>0</v>
          </cell>
          <cell r="J1566">
            <v>0</v>
          </cell>
          <cell r="K1566">
            <v>0</v>
          </cell>
          <cell r="M1566">
            <v>0</v>
          </cell>
        </row>
        <row r="1567">
          <cell r="F1567">
            <v>0</v>
          </cell>
          <cell r="H1567">
            <v>0</v>
          </cell>
          <cell r="I1567">
            <v>0</v>
          </cell>
          <cell r="J1567">
            <v>0</v>
          </cell>
          <cell r="K1567">
            <v>0</v>
          </cell>
          <cell r="M1567">
            <v>0</v>
          </cell>
        </row>
        <row r="1569">
          <cell r="F1569">
            <v>0</v>
          </cell>
          <cell r="H1569">
            <v>0</v>
          </cell>
          <cell r="I1569">
            <v>0</v>
          </cell>
          <cell r="J1569">
            <v>0</v>
          </cell>
          <cell r="K1569">
            <v>0</v>
          </cell>
          <cell r="M1569">
            <v>0</v>
          </cell>
        </row>
        <row r="1570">
          <cell r="F1570">
            <v>0</v>
          </cell>
          <cell r="H1570">
            <v>0</v>
          </cell>
          <cell r="I1570">
            <v>0</v>
          </cell>
          <cell r="J1570">
            <v>0</v>
          </cell>
          <cell r="K1570">
            <v>0</v>
          </cell>
          <cell r="M1570">
            <v>0</v>
          </cell>
        </row>
        <row r="1572">
          <cell r="F1572">
            <v>0</v>
          </cell>
          <cell r="H1572">
            <v>0</v>
          </cell>
          <cell r="I1572">
            <v>0</v>
          </cell>
          <cell r="J1572">
            <v>0</v>
          </cell>
          <cell r="K1572">
            <v>0</v>
          </cell>
          <cell r="M1572">
            <v>0</v>
          </cell>
        </row>
        <row r="1573">
          <cell r="F1573">
            <v>0</v>
          </cell>
          <cell r="H1573">
            <v>0</v>
          </cell>
          <cell r="I1573">
            <v>0</v>
          </cell>
          <cell r="J1573">
            <v>0</v>
          </cell>
          <cell r="K1573">
            <v>0</v>
          </cell>
          <cell r="M1573">
            <v>0</v>
          </cell>
        </row>
        <row r="1575">
          <cell r="F1575">
            <v>0</v>
          </cell>
          <cell r="H1575">
            <v>0</v>
          </cell>
          <cell r="I1575">
            <v>0</v>
          </cell>
          <cell r="J1575">
            <v>0</v>
          </cell>
          <cell r="K1575">
            <v>0</v>
          </cell>
          <cell r="M1575">
            <v>0</v>
          </cell>
        </row>
        <row r="1577">
          <cell r="F1577">
            <v>423991932.73000002</v>
          </cell>
          <cell r="H1577">
            <v>0</v>
          </cell>
          <cell r="I1577">
            <v>423991932.73000002</v>
          </cell>
          <cell r="J1577">
            <v>0</v>
          </cell>
          <cell r="K1577">
            <v>423991932.73000002</v>
          </cell>
          <cell r="M1577">
            <v>423991933</v>
          </cell>
        </row>
        <row r="1578">
          <cell r="F1578">
            <v>0</v>
          </cell>
          <cell r="H1578">
            <v>0</v>
          </cell>
          <cell r="I1578">
            <v>0</v>
          </cell>
          <cell r="J1578">
            <v>0</v>
          </cell>
          <cell r="K1578">
            <v>0</v>
          </cell>
          <cell r="M1578">
            <v>0</v>
          </cell>
        </row>
        <row r="1579">
          <cell r="F1579">
            <v>0</v>
          </cell>
          <cell r="H1579">
            <v>0</v>
          </cell>
          <cell r="I1579">
            <v>0</v>
          </cell>
          <cell r="J1579">
            <v>0</v>
          </cell>
          <cell r="K1579">
            <v>0</v>
          </cell>
          <cell r="M1579">
            <v>0</v>
          </cell>
        </row>
        <row r="1580">
          <cell r="F1580">
            <v>423991932.73000002</v>
          </cell>
          <cell r="H1580">
            <v>0</v>
          </cell>
          <cell r="I1580">
            <v>423991932.73000002</v>
          </cell>
          <cell r="J1580">
            <v>0</v>
          </cell>
          <cell r="K1580">
            <v>423991932.73000002</v>
          </cell>
          <cell r="M1580">
            <v>423991933</v>
          </cell>
        </row>
        <row r="1582">
          <cell r="F1582">
            <v>0</v>
          </cell>
          <cell r="H1582">
            <v>0</v>
          </cell>
          <cell r="I1582">
            <v>0</v>
          </cell>
          <cell r="J1582">
            <v>0</v>
          </cell>
          <cell r="K1582">
            <v>0</v>
          </cell>
          <cell r="M1582">
            <v>0</v>
          </cell>
        </row>
        <row r="1583">
          <cell r="F1583">
            <v>0</v>
          </cell>
          <cell r="H1583">
            <v>0</v>
          </cell>
          <cell r="I1583">
            <v>0</v>
          </cell>
          <cell r="J1583">
            <v>0</v>
          </cell>
          <cell r="K1583">
            <v>0</v>
          </cell>
          <cell r="M1583">
            <v>0</v>
          </cell>
        </row>
        <row r="1584">
          <cell r="F1584">
            <v>0</v>
          </cell>
          <cell r="H1584">
            <v>0</v>
          </cell>
          <cell r="I1584">
            <v>0</v>
          </cell>
          <cell r="J1584">
            <v>0</v>
          </cell>
          <cell r="K1584">
            <v>0</v>
          </cell>
          <cell r="M1584">
            <v>0</v>
          </cell>
        </row>
        <row r="1585">
          <cell r="F1585">
            <v>0</v>
          </cell>
          <cell r="H1585">
            <v>0</v>
          </cell>
          <cell r="I1585">
            <v>0</v>
          </cell>
          <cell r="J1585">
            <v>0</v>
          </cell>
          <cell r="K1585">
            <v>0</v>
          </cell>
          <cell r="M1585">
            <v>0</v>
          </cell>
        </row>
        <row r="1587">
          <cell r="F1587">
            <v>0</v>
          </cell>
          <cell r="H1587">
            <v>0</v>
          </cell>
          <cell r="I1587">
            <v>0</v>
          </cell>
          <cell r="J1587">
            <v>0</v>
          </cell>
          <cell r="K1587">
            <v>0</v>
          </cell>
          <cell r="M1587">
            <v>0</v>
          </cell>
        </row>
        <row r="1588">
          <cell r="F1588">
            <v>0</v>
          </cell>
          <cell r="H1588">
            <v>0</v>
          </cell>
          <cell r="I1588">
            <v>0</v>
          </cell>
          <cell r="J1588">
            <v>0</v>
          </cell>
          <cell r="K1588">
            <v>0</v>
          </cell>
          <cell r="M1588">
            <v>0</v>
          </cell>
        </row>
        <row r="1590">
          <cell r="F1590">
            <v>0</v>
          </cell>
          <cell r="H1590">
            <v>0</v>
          </cell>
          <cell r="I1590">
            <v>0</v>
          </cell>
          <cell r="J1590">
            <v>0</v>
          </cell>
          <cell r="K1590">
            <v>0</v>
          </cell>
          <cell r="M1590">
            <v>0</v>
          </cell>
        </row>
        <row r="1591">
          <cell r="F1591">
            <v>0</v>
          </cell>
          <cell r="H1591">
            <v>0</v>
          </cell>
          <cell r="I1591">
            <v>0</v>
          </cell>
          <cell r="J1591">
            <v>0</v>
          </cell>
          <cell r="K1591">
            <v>0</v>
          </cell>
          <cell r="M1591">
            <v>0</v>
          </cell>
        </row>
        <row r="1593">
          <cell r="F1593">
            <v>0</v>
          </cell>
          <cell r="H1593">
            <v>0</v>
          </cell>
          <cell r="I1593">
            <v>0</v>
          </cell>
          <cell r="J1593">
            <v>0</v>
          </cell>
          <cell r="K1593">
            <v>0</v>
          </cell>
          <cell r="M1593">
            <v>0</v>
          </cell>
        </row>
        <row r="1595">
          <cell r="F1595">
            <v>0</v>
          </cell>
          <cell r="H1595">
            <v>0</v>
          </cell>
          <cell r="I1595">
            <v>0</v>
          </cell>
          <cell r="J1595">
            <v>0</v>
          </cell>
          <cell r="K1595">
            <v>0</v>
          </cell>
          <cell r="M1595">
            <v>0</v>
          </cell>
        </row>
        <row r="1597">
          <cell r="F1597">
            <v>0</v>
          </cell>
          <cell r="H1597">
            <v>0</v>
          </cell>
          <cell r="I1597">
            <v>0</v>
          </cell>
          <cell r="J1597">
            <v>0</v>
          </cell>
          <cell r="K1597">
            <v>0</v>
          </cell>
          <cell r="M1597">
            <v>0</v>
          </cell>
        </row>
        <row r="1598">
          <cell r="F1598">
            <v>0</v>
          </cell>
          <cell r="H1598">
            <v>0</v>
          </cell>
          <cell r="I1598">
            <v>0</v>
          </cell>
          <cell r="J1598">
            <v>0</v>
          </cell>
          <cell r="K1598">
            <v>0</v>
          </cell>
          <cell r="M1598">
            <v>0</v>
          </cell>
        </row>
        <row r="1600">
          <cell r="F1600">
            <v>0</v>
          </cell>
          <cell r="H1600">
            <v>0</v>
          </cell>
          <cell r="I1600">
            <v>0</v>
          </cell>
          <cell r="J1600">
            <v>0</v>
          </cell>
          <cell r="K1600">
            <v>0</v>
          </cell>
          <cell r="M1600">
            <v>0</v>
          </cell>
        </row>
        <row r="1601">
          <cell r="F1601">
            <v>0</v>
          </cell>
          <cell r="H1601">
            <v>0</v>
          </cell>
          <cell r="I1601">
            <v>0</v>
          </cell>
          <cell r="J1601">
            <v>0</v>
          </cell>
          <cell r="K1601">
            <v>0</v>
          </cell>
          <cell r="M1601">
            <v>0</v>
          </cell>
        </row>
        <row r="1603">
          <cell r="F1603">
            <v>0</v>
          </cell>
          <cell r="H1603">
            <v>0</v>
          </cell>
          <cell r="I1603">
            <v>0</v>
          </cell>
          <cell r="J1603">
            <v>0</v>
          </cell>
          <cell r="K1603">
            <v>0</v>
          </cell>
          <cell r="M1603">
            <v>0</v>
          </cell>
        </row>
        <row r="1604">
          <cell r="F1604">
            <v>0</v>
          </cell>
          <cell r="H1604">
            <v>0</v>
          </cell>
          <cell r="I1604">
            <v>0</v>
          </cell>
          <cell r="J1604">
            <v>0</v>
          </cell>
          <cell r="K1604">
            <v>0</v>
          </cell>
          <cell r="M1604">
            <v>0</v>
          </cell>
        </row>
        <row r="1606">
          <cell r="F1606">
            <v>0</v>
          </cell>
          <cell r="H1606">
            <v>0</v>
          </cell>
          <cell r="I1606">
            <v>0</v>
          </cell>
          <cell r="J1606">
            <v>0</v>
          </cell>
          <cell r="K1606">
            <v>0</v>
          </cell>
          <cell r="M1606">
            <v>0</v>
          </cell>
        </row>
        <row r="1607">
          <cell r="F1607">
            <v>0</v>
          </cell>
          <cell r="H1607">
            <v>0</v>
          </cell>
          <cell r="I1607">
            <v>0</v>
          </cell>
          <cell r="J1607">
            <v>0</v>
          </cell>
          <cell r="K1607">
            <v>0</v>
          </cell>
          <cell r="M1607">
            <v>0</v>
          </cell>
        </row>
        <row r="1608">
          <cell r="F1608">
            <v>0</v>
          </cell>
          <cell r="H1608">
            <v>0</v>
          </cell>
          <cell r="I1608">
            <v>0</v>
          </cell>
          <cell r="J1608">
            <v>0</v>
          </cell>
          <cell r="K1608">
            <v>0</v>
          </cell>
          <cell r="M1608">
            <v>0</v>
          </cell>
        </row>
        <row r="1609">
          <cell r="F1609">
            <v>0</v>
          </cell>
          <cell r="H1609">
            <v>0</v>
          </cell>
          <cell r="I1609">
            <v>0</v>
          </cell>
          <cell r="J1609">
            <v>0</v>
          </cell>
          <cell r="K1609">
            <v>0</v>
          </cell>
          <cell r="M1609">
            <v>0</v>
          </cell>
        </row>
        <row r="1611">
          <cell r="F1611">
            <v>0</v>
          </cell>
          <cell r="H1611">
            <v>0</v>
          </cell>
          <cell r="I1611">
            <v>0</v>
          </cell>
          <cell r="J1611">
            <v>0</v>
          </cell>
          <cell r="K1611">
            <v>0</v>
          </cell>
          <cell r="M1611">
            <v>0</v>
          </cell>
        </row>
        <row r="1613">
          <cell r="F1613">
            <v>0</v>
          </cell>
          <cell r="H1613">
            <v>0</v>
          </cell>
          <cell r="I1613">
            <v>0</v>
          </cell>
          <cell r="J1613">
            <v>0</v>
          </cell>
          <cell r="K1613">
            <v>0</v>
          </cell>
          <cell r="M1613">
            <v>0</v>
          </cell>
        </row>
        <row r="1615">
          <cell r="F1615">
            <v>0</v>
          </cell>
          <cell r="H1615">
            <v>0</v>
          </cell>
          <cell r="I1615">
            <v>0</v>
          </cell>
          <cell r="J1615">
            <v>0</v>
          </cell>
          <cell r="K1615">
            <v>0</v>
          </cell>
          <cell r="M1615">
            <v>0</v>
          </cell>
        </row>
        <row r="1617">
          <cell r="F1617">
            <v>0</v>
          </cell>
          <cell r="H1617">
            <v>0</v>
          </cell>
          <cell r="I1617">
            <v>0</v>
          </cell>
          <cell r="J1617">
            <v>0</v>
          </cell>
          <cell r="K1617">
            <v>0</v>
          </cell>
          <cell r="M1617">
            <v>0</v>
          </cell>
        </row>
        <row r="1619">
          <cell r="F1619">
            <v>0</v>
          </cell>
          <cell r="H1619">
            <v>0</v>
          </cell>
          <cell r="I1619">
            <v>0</v>
          </cell>
          <cell r="J1619">
            <v>0</v>
          </cell>
          <cell r="K1619">
            <v>0</v>
          </cell>
          <cell r="M1619">
            <v>0</v>
          </cell>
        </row>
        <row r="1620">
          <cell r="F1620">
            <v>0</v>
          </cell>
          <cell r="H1620">
            <v>0</v>
          </cell>
          <cell r="I1620">
            <v>0</v>
          </cell>
          <cell r="J1620">
            <v>0</v>
          </cell>
          <cell r="K1620">
            <v>0</v>
          </cell>
          <cell r="M1620">
            <v>0</v>
          </cell>
        </row>
        <row r="1622">
          <cell r="F1622">
            <v>0</v>
          </cell>
          <cell r="H1622">
            <v>0</v>
          </cell>
          <cell r="I1622">
            <v>0</v>
          </cell>
          <cell r="J1622">
            <v>0</v>
          </cell>
          <cell r="K1622">
            <v>0</v>
          </cell>
          <cell r="M1622">
            <v>0</v>
          </cell>
        </row>
        <row r="1623">
          <cell r="F1623">
            <v>0</v>
          </cell>
          <cell r="H1623">
            <v>0</v>
          </cell>
          <cell r="I1623">
            <v>0</v>
          </cell>
          <cell r="J1623">
            <v>0</v>
          </cell>
          <cell r="K1623">
            <v>0</v>
          </cell>
          <cell r="M1623">
            <v>0</v>
          </cell>
        </row>
        <row r="1625">
          <cell r="F1625">
            <v>0</v>
          </cell>
          <cell r="H1625">
            <v>0</v>
          </cell>
          <cell r="I1625">
            <v>0</v>
          </cell>
          <cell r="J1625">
            <v>0</v>
          </cell>
          <cell r="K1625">
            <v>0</v>
          </cell>
          <cell r="M1625">
            <v>0</v>
          </cell>
        </row>
        <row r="1627">
          <cell r="F1627">
            <v>0</v>
          </cell>
          <cell r="H1627">
            <v>0</v>
          </cell>
          <cell r="I1627">
            <v>0</v>
          </cell>
          <cell r="J1627">
            <v>0</v>
          </cell>
          <cell r="K1627">
            <v>0</v>
          </cell>
          <cell r="M1627">
            <v>0</v>
          </cell>
        </row>
        <row r="1629">
          <cell r="F1629">
            <v>0</v>
          </cell>
          <cell r="H1629">
            <v>0</v>
          </cell>
          <cell r="I1629">
            <v>0</v>
          </cell>
          <cell r="J1629">
            <v>0</v>
          </cell>
          <cell r="K1629">
            <v>0</v>
          </cell>
          <cell r="M1629">
            <v>0</v>
          </cell>
        </row>
        <row r="1630">
          <cell r="F1630">
            <v>0</v>
          </cell>
          <cell r="H1630">
            <v>0</v>
          </cell>
          <cell r="I1630">
            <v>0</v>
          </cell>
          <cell r="J1630">
            <v>0</v>
          </cell>
          <cell r="K1630">
            <v>0</v>
          </cell>
          <cell r="M1630">
            <v>0</v>
          </cell>
        </row>
        <row r="1631">
          <cell r="F1631">
            <v>0</v>
          </cell>
          <cell r="H1631">
            <v>0</v>
          </cell>
          <cell r="I1631">
            <v>0</v>
          </cell>
          <cell r="J1631">
            <v>0</v>
          </cell>
          <cell r="K1631">
            <v>0</v>
          </cell>
          <cell r="M1631">
            <v>0</v>
          </cell>
        </row>
        <row r="1632">
          <cell r="F1632">
            <v>0</v>
          </cell>
          <cell r="H1632">
            <v>0</v>
          </cell>
          <cell r="I1632">
            <v>0</v>
          </cell>
          <cell r="J1632">
            <v>0</v>
          </cell>
          <cell r="K1632">
            <v>0</v>
          </cell>
          <cell r="M1632">
            <v>0</v>
          </cell>
        </row>
        <row r="1634">
          <cell r="F1634">
            <v>0</v>
          </cell>
          <cell r="H1634">
            <v>0</v>
          </cell>
          <cell r="I1634">
            <v>0</v>
          </cell>
          <cell r="J1634">
            <v>0</v>
          </cell>
          <cell r="K1634">
            <v>0</v>
          </cell>
          <cell r="M1634">
            <v>0</v>
          </cell>
        </row>
        <row r="1636">
          <cell r="F1636">
            <v>0</v>
          </cell>
          <cell r="H1636">
            <v>0</v>
          </cell>
          <cell r="I1636">
            <v>0</v>
          </cell>
          <cell r="J1636">
            <v>0</v>
          </cell>
          <cell r="K1636">
            <v>0</v>
          </cell>
          <cell r="M1636">
            <v>0</v>
          </cell>
        </row>
        <row r="1638">
          <cell r="F1638">
            <v>-196295568.28</v>
          </cell>
          <cell r="H1638">
            <v>2790836.06</v>
          </cell>
          <cell r="I1638">
            <v>-193504732.22</v>
          </cell>
          <cell r="J1638">
            <v>0</v>
          </cell>
          <cell r="K1638">
            <v>-193504732.22</v>
          </cell>
          <cell r="M1638">
            <v>-250160536</v>
          </cell>
        </row>
        <row r="1639">
          <cell r="F1639">
            <v>1878330.69</v>
          </cell>
          <cell r="H1639">
            <v>0</v>
          </cell>
          <cell r="I1639">
            <v>1878330.69</v>
          </cell>
          <cell r="J1639">
            <v>0</v>
          </cell>
          <cell r="K1639">
            <v>1878330.69</v>
          </cell>
          <cell r="M1639">
            <v>1878331</v>
          </cell>
        </row>
        <row r="1640">
          <cell r="F1640">
            <v>4060230373.79</v>
          </cell>
          <cell r="H1640">
            <v>-46691893.710000001</v>
          </cell>
          <cell r="I1640">
            <v>4013538480.0799999</v>
          </cell>
          <cell r="J1640">
            <v>0</v>
          </cell>
          <cell r="K1640">
            <v>4013538480.0799999</v>
          </cell>
          <cell r="M1640">
            <v>3259392669</v>
          </cell>
        </row>
        <row r="1641">
          <cell r="F1641">
            <v>77269582</v>
          </cell>
          <cell r="H1641">
            <v>0</v>
          </cell>
          <cell r="I1641">
            <v>77269582</v>
          </cell>
          <cell r="J1641">
            <v>0</v>
          </cell>
          <cell r="K1641">
            <v>77269582</v>
          </cell>
          <cell r="M1641">
            <v>0</v>
          </cell>
        </row>
        <row r="1642">
          <cell r="F1642">
            <v>975143996.71000004</v>
          </cell>
          <cell r="H1642">
            <v>0</v>
          </cell>
          <cell r="I1642">
            <v>975143996.71000004</v>
          </cell>
          <cell r="J1642">
            <v>0</v>
          </cell>
          <cell r="K1642">
            <v>975143996.71000004</v>
          </cell>
          <cell r="M1642">
            <v>581377138.60000002</v>
          </cell>
        </row>
        <row r="1643">
          <cell r="F1643">
            <v>0</v>
          </cell>
          <cell r="H1643">
            <v>0</v>
          </cell>
          <cell r="I1643">
            <v>0</v>
          </cell>
          <cell r="J1643">
            <v>0</v>
          </cell>
          <cell r="K1643">
            <v>0</v>
          </cell>
          <cell r="M1643">
            <v>62254001</v>
          </cell>
        </row>
        <row r="1644">
          <cell r="F1644">
            <v>0</v>
          </cell>
          <cell r="H1644">
            <v>0</v>
          </cell>
          <cell r="I1644">
            <v>0</v>
          </cell>
          <cell r="J1644">
            <v>0</v>
          </cell>
          <cell r="K1644">
            <v>0</v>
          </cell>
          <cell r="M1644">
            <v>0</v>
          </cell>
        </row>
        <row r="1645">
          <cell r="F1645">
            <v>4918226714.9099998</v>
          </cell>
          <cell r="H1645">
            <v>-43901057.649999999</v>
          </cell>
          <cell r="I1645">
            <v>4874325657.2600002</v>
          </cell>
          <cell r="J1645">
            <v>0</v>
          </cell>
          <cell r="K1645">
            <v>4874325657.2600002</v>
          </cell>
          <cell r="M1645">
            <v>3654741603.5999999</v>
          </cell>
        </row>
        <row r="1647">
          <cell r="F1647">
            <v>-7775825.8099999996</v>
          </cell>
          <cell r="H1647">
            <v>-9211742.6799999997</v>
          </cell>
          <cell r="I1647">
            <v>-16987568.489999998</v>
          </cell>
          <cell r="J1647">
            <v>0</v>
          </cell>
          <cell r="K1647">
            <v>-16987568.489999998</v>
          </cell>
          <cell r="M1647">
            <v>-18083034.41</v>
          </cell>
        </row>
        <row r="1648">
          <cell r="F1648">
            <v>-277111175.64999998</v>
          </cell>
          <cell r="H1648">
            <v>0</v>
          </cell>
          <cell r="I1648">
            <v>-277111175.64999998</v>
          </cell>
          <cell r="J1648">
            <v>0</v>
          </cell>
          <cell r="K1648">
            <v>-277111175.64999998</v>
          </cell>
          <cell r="M1648">
            <v>-759923194.70000005</v>
          </cell>
        </row>
        <row r="1649">
          <cell r="F1649">
            <v>-355675499.81</v>
          </cell>
          <cell r="H1649">
            <v>0</v>
          </cell>
          <cell r="I1649">
            <v>-355675499.81</v>
          </cell>
          <cell r="J1649">
            <v>0</v>
          </cell>
          <cell r="K1649">
            <v>-355675499.81</v>
          </cell>
          <cell r="M1649">
            <v>-208649802</v>
          </cell>
        </row>
        <row r="1650">
          <cell r="F1650">
            <v>1549976.08</v>
          </cell>
          <cell r="H1650">
            <v>0</v>
          </cell>
          <cell r="I1650">
            <v>1549976.08</v>
          </cell>
          <cell r="J1650">
            <v>0</v>
          </cell>
          <cell r="K1650">
            <v>1549976.08</v>
          </cell>
          <cell r="M1650">
            <v>11972253</v>
          </cell>
        </row>
        <row r="1651">
          <cell r="F1651">
            <v>-222466420.84999999</v>
          </cell>
          <cell r="H1651">
            <v>0</v>
          </cell>
          <cell r="I1651">
            <v>-222466420.84999999</v>
          </cell>
          <cell r="J1651">
            <v>0</v>
          </cell>
          <cell r="K1651">
            <v>-222466420.84999999</v>
          </cell>
          <cell r="M1651">
            <v>-345345928.89999998</v>
          </cell>
        </row>
        <row r="1652">
          <cell r="F1652">
            <v>0</v>
          </cell>
          <cell r="H1652">
            <v>0</v>
          </cell>
          <cell r="I1652">
            <v>0</v>
          </cell>
          <cell r="J1652">
            <v>0</v>
          </cell>
          <cell r="K1652">
            <v>0</v>
          </cell>
          <cell r="M1652">
            <v>-3214167</v>
          </cell>
        </row>
        <row r="1653">
          <cell r="F1653">
            <v>3733094.91</v>
          </cell>
          <cell r="H1653">
            <v>-22148875.739999998</v>
          </cell>
          <cell r="I1653">
            <v>-18415780.829999998</v>
          </cell>
          <cell r="J1653">
            <v>0</v>
          </cell>
          <cell r="K1653">
            <v>-18415780.829999998</v>
          </cell>
          <cell r="M1653">
            <v>0</v>
          </cell>
        </row>
        <row r="1654">
          <cell r="F1654">
            <v>-270374900.54000002</v>
          </cell>
          <cell r="H1654">
            <v>0</v>
          </cell>
          <cell r="I1654">
            <v>-270374900.54000002</v>
          </cell>
          <cell r="J1654">
            <v>0</v>
          </cell>
          <cell r="K1654">
            <v>-270374900.54000002</v>
          </cell>
          <cell r="M1654">
            <v>-73598109</v>
          </cell>
        </row>
        <row r="1655">
          <cell r="F1655">
            <v>-99430601.159999996</v>
          </cell>
          <cell r="H1655">
            <v>0</v>
          </cell>
          <cell r="I1655">
            <v>-99430601.159999996</v>
          </cell>
          <cell r="J1655">
            <v>0</v>
          </cell>
          <cell r="K1655">
            <v>-99430601.159999996</v>
          </cell>
          <cell r="M1655">
            <v>-71269852</v>
          </cell>
        </row>
        <row r="1656">
          <cell r="F1656">
            <v>-98232</v>
          </cell>
          <cell r="H1656">
            <v>0</v>
          </cell>
          <cell r="I1656">
            <v>-98232</v>
          </cell>
          <cell r="J1656">
            <v>0</v>
          </cell>
          <cell r="K1656">
            <v>-98232</v>
          </cell>
          <cell r="M1656">
            <v>-98232</v>
          </cell>
        </row>
        <row r="1657">
          <cell r="F1657">
            <v>-959498426.99000001</v>
          </cell>
          <cell r="H1657">
            <v>-358568954.66000003</v>
          </cell>
          <cell r="I1657">
            <v>-1318067381.6500001</v>
          </cell>
          <cell r="J1657">
            <v>0</v>
          </cell>
          <cell r="K1657">
            <v>-1318067381.6500001</v>
          </cell>
          <cell r="M1657">
            <v>-969953735.5</v>
          </cell>
        </row>
        <row r="1658">
          <cell r="F1658">
            <v>-14673505.09</v>
          </cell>
          <cell r="H1658">
            <v>0</v>
          </cell>
          <cell r="I1658">
            <v>-14673505.09</v>
          </cell>
          <cell r="J1658">
            <v>0</v>
          </cell>
          <cell r="K1658">
            <v>-14673505.09</v>
          </cell>
          <cell r="M1658">
            <v>-3887550.15</v>
          </cell>
        </row>
        <row r="1659">
          <cell r="F1659">
            <v>-791807522.73000002</v>
          </cell>
          <cell r="H1659">
            <v>144895057.72999999</v>
          </cell>
          <cell r="I1659">
            <v>-646912465</v>
          </cell>
          <cell r="J1659">
            <v>0</v>
          </cell>
          <cell r="K1659">
            <v>-646912465</v>
          </cell>
          <cell r="M1659">
            <v>-512998877</v>
          </cell>
        </row>
        <row r="1660">
          <cell r="F1660">
            <v>-675335500.94000006</v>
          </cell>
          <cell r="H1660">
            <v>-5174687.49</v>
          </cell>
          <cell r="I1660">
            <v>-680510188.42999995</v>
          </cell>
          <cell r="J1660">
            <v>0</v>
          </cell>
          <cell r="K1660">
            <v>-680510188.42999995</v>
          </cell>
          <cell r="M1660">
            <v>-740682824</v>
          </cell>
        </row>
        <row r="1661">
          <cell r="F1661">
            <v>-329456790.22000003</v>
          </cell>
          <cell r="H1661">
            <v>-7866322.21</v>
          </cell>
          <cell r="I1661">
            <v>-337323112.43000001</v>
          </cell>
          <cell r="J1661">
            <v>0</v>
          </cell>
          <cell r="K1661">
            <v>-337323112.43000001</v>
          </cell>
          <cell r="M1661">
            <v>-215335361.80000001</v>
          </cell>
        </row>
        <row r="1662">
          <cell r="F1662">
            <v>-807660682.82000005</v>
          </cell>
          <cell r="H1662">
            <v>44904307.340000004</v>
          </cell>
          <cell r="I1662">
            <v>-762756375.48000002</v>
          </cell>
          <cell r="J1662">
            <v>0</v>
          </cell>
          <cell r="K1662">
            <v>-762756375.48000002</v>
          </cell>
          <cell r="M1662">
            <v>-622726836</v>
          </cell>
        </row>
        <row r="1663">
          <cell r="F1663">
            <v>0</v>
          </cell>
          <cell r="H1663">
            <v>0</v>
          </cell>
          <cell r="I1663">
            <v>0</v>
          </cell>
          <cell r="J1663">
            <v>0</v>
          </cell>
          <cell r="K1663">
            <v>0</v>
          </cell>
          <cell r="M1663">
            <v>8</v>
          </cell>
        </row>
        <row r="1664">
          <cell r="F1664">
            <v>-95043277.040000007</v>
          </cell>
          <cell r="H1664">
            <v>1347497.53</v>
          </cell>
          <cell r="I1664">
            <v>-93695779.510000005</v>
          </cell>
          <cell r="J1664">
            <v>0</v>
          </cell>
          <cell r="K1664">
            <v>-93695779.510000005</v>
          </cell>
          <cell r="M1664">
            <v>-46891114</v>
          </cell>
        </row>
        <row r="1665">
          <cell r="F1665">
            <v>-38911297.710000001</v>
          </cell>
          <cell r="H1665">
            <v>0</v>
          </cell>
          <cell r="I1665">
            <v>-38911297.710000001</v>
          </cell>
          <cell r="J1665">
            <v>0</v>
          </cell>
          <cell r="K1665">
            <v>-38911297.710000001</v>
          </cell>
          <cell r="M1665">
            <v>-9157241</v>
          </cell>
        </row>
        <row r="1666">
          <cell r="F1666">
            <v>-7896903.0999999996</v>
          </cell>
          <cell r="H1666">
            <v>0</v>
          </cell>
          <cell r="I1666">
            <v>-7896903.0999999996</v>
          </cell>
          <cell r="J1666">
            <v>0</v>
          </cell>
          <cell r="K1666">
            <v>-7896903.0999999996</v>
          </cell>
          <cell r="M1666">
            <v>-5161147</v>
          </cell>
        </row>
        <row r="1667">
          <cell r="F1667">
            <v>0</v>
          </cell>
          <cell r="H1667">
            <v>0</v>
          </cell>
          <cell r="I1667">
            <v>0</v>
          </cell>
          <cell r="J1667">
            <v>0</v>
          </cell>
          <cell r="K1667">
            <v>0</v>
          </cell>
          <cell r="M1667">
            <v>0</v>
          </cell>
        </row>
        <row r="1668">
          <cell r="F1668">
            <v>-2855087.82</v>
          </cell>
          <cell r="H1668">
            <v>0</v>
          </cell>
          <cell r="I1668">
            <v>-2855087.82</v>
          </cell>
          <cell r="J1668">
            <v>0</v>
          </cell>
          <cell r="K1668">
            <v>-2855087.82</v>
          </cell>
          <cell r="M1668">
            <v>-2333277</v>
          </cell>
        </row>
        <row r="1669">
          <cell r="F1669">
            <v>0</v>
          </cell>
          <cell r="H1669">
            <v>0</v>
          </cell>
          <cell r="I1669">
            <v>0</v>
          </cell>
          <cell r="J1669">
            <v>0</v>
          </cell>
          <cell r="K1669">
            <v>0</v>
          </cell>
          <cell r="M1669">
            <v>0</v>
          </cell>
        </row>
        <row r="1670">
          <cell r="F1670">
            <v>-32770202.600000001</v>
          </cell>
          <cell r="H1670">
            <v>-778434.21</v>
          </cell>
          <cell r="I1670">
            <v>-33548636.809999999</v>
          </cell>
          <cell r="J1670">
            <v>0</v>
          </cell>
          <cell r="K1670">
            <v>-33548636.809999999</v>
          </cell>
          <cell r="M1670">
            <v>-18943800</v>
          </cell>
        </row>
        <row r="1671">
          <cell r="F1671">
            <v>-68111918.140000001</v>
          </cell>
          <cell r="H1671">
            <v>-4509719.2300000004</v>
          </cell>
          <cell r="I1671">
            <v>-72621637.370000005</v>
          </cell>
          <cell r="J1671">
            <v>0</v>
          </cell>
          <cell r="K1671">
            <v>-72621637.370000005</v>
          </cell>
          <cell r="M1671">
            <v>-19849539.739999998</v>
          </cell>
        </row>
        <row r="1672">
          <cell r="F1672">
            <v>-522995623.60000002</v>
          </cell>
          <cell r="H1672">
            <v>-107688261.59</v>
          </cell>
          <cell r="I1672">
            <v>-630683885.19000006</v>
          </cell>
          <cell r="J1672">
            <v>0</v>
          </cell>
          <cell r="K1672">
            <v>-630683885.19000006</v>
          </cell>
          <cell r="M1672">
            <v>-539667101.60000002</v>
          </cell>
        </row>
        <row r="1673">
          <cell r="F1673">
            <v>400583399.31</v>
          </cell>
          <cell r="H1673">
            <v>0</v>
          </cell>
          <cell r="I1673">
            <v>400583399.31</v>
          </cell>
          <cell r="J1673">
            <v>0</v>
          </cell>
          <cell r="K1673">
            <v>400583399.31</v>
          </cell>
          <cell r="M1673">
            <v>574337710</v>
          </cell>
        </row>
        <row r="1674">
          <cell r="F1674">
            <v>-5174082924.3200006</v>
          </cell>
          <cell r="H1674">
            <v>-324800135.21000004</v>
          </cell>
          <cell r="I1674">
            <v>-5498883059.5299997</v>
          </cell>
          <cell r="J1674">
            <v>0</v>
          </cell>
          <cell r="K1674">
            <v>-5498883059.5299997</v>
          </cell>
          <cell r="M1674">
            <v>-4601460753.8000011</v>
          </cell>
        </row>
        <row r="1676">
          <cell r="F1676">
            <v>-95526809.680000007</v>
          </cell>
          <cell r="H1676">
            <v>0</v>
          </cell>
          <cell r="I1676">
            <v>-95526809.680000007</v>
          </cell>
          <cell r="J1676">
            <v>0</v>
          </cell>
          <cell r="K1676">
            <v>-95526809.680000007</v>
          </cell>
          <cell r="M1676">
            <v>-37187421</v>
          </cell>
        </row>
        <row r="1677">
          <cell r="F1677">
            <v>-203123332.13999999</v>
          </cell>
          <cell r="H1677">
            <v>0</v>
          </cell>
          <cell r="I1677">
            <v>-203123332.13999999</v>
          </cell>
          <cell r="J1677">
            <v>0</v>
          </cell>
          <cell r="K1677">
            <v>-203123332.13999999</v>
          </cell>
          <cell r="M1677">
            <v>-551445238.70000005</v>
          </cell>
        </row>
        <row r="1678">
          <cell r="F1678">
            <v>-311695563.05000001</v>
          </cell>
          <cell r="H1678">
            <v>7729444.4400000004</v>
          </cell>
          <cell r="I1678">
            <v>-303966118.61000001</v>
          </cell>
          <cell r="J1678">
            <v>0</v>
          </cell>
          <cell r="K1678">
            <v>-303966118.61000001</v>
          </cell>
          <cell r="M1678">
            <v>0</v>
          </cell>
        </row>
        <row r="1679">
          <cell r="F1679">
            <v>-610345704.87</v>
          </cell>
          <cell r="H1679">
            <v>7729444.4400000004</v>
          </cell>
          <cell r="I1679">
            <v>-602616260.43000007</v>
          </cell>
          <cell r="J1679">
            <v>0</v>
          </cell>
          <cell r="K1679">
            <v>-602616260.43000007</v>
          </cell>
          <cell r="M1679">
            <v>-588632659.70000005</v>
          </cell>
        </row>
        <row r="1681">
          <cell r="F1681">
            <v>-193546382.74000001</v>
          </cell>
          <cell r="H1681">
            <v>0</v>
          </cell>
          <cell r="I1681">
            <v>-193546382.74000001</v>
          </cell>
          <cell r="J1681">
            <v>0</v>
          </cell>
          <cell r="K1681">
            <v>-193546382.74000001</v>
          </cell>
          <cell r="M1681">
            <v>-261621214</v>
          </cell>
        </row>
        <row r="1682">
          <cell r="F1682">
            <v>-90713529.040000007</v>
          </cell>
          <cell r="H1682">
            <v>0</v>
          </cell>
          <cell r="I1682">
            <v>-90713529.040000007</v>
          </cell>
          <cell r="J1682">
            <v>0</v>
          </cell>
          <cell r="K1682">
            <v>-90713529.040000007</v>
          </cell>
          <cell r="M1682">
            <v>-24678438</v>
          </cell>
        </row>
        <row r="1683">
          <cell r="F1683">
            <v>-284259911.78000003</v>
          </cell>
          <cell r="H1683">
            <v>0</v>
          </cell>
          <cell r="I1683">
            <v>-284259911.78000003</v>
          </cell>
          <cell r="J1683">
            <v>0</v>
          </cell>
          <cell r="K1683">
            <v>-284259911.78000003</v>
          </cell>
          <cell r="M1683">
            <v>-286299652</v>
          </cell>
        </row>
        <row r="1685">
          <cell r="F1685">
            <v>-1025270590.11</v>
          </cell>
          <cell r="H1685">
            <v>0</v>
          </cell>
          <cell r="I1685">
            <v>-1025270590.11</v>
          </cell>
          <cell r="J1685">
            <v>0</v>
          </cell>
          <cell r="K1685">
            <v>-1025270590.11</v>
          </cell>
          <cell r="M1685">
            <v>-911319801</v>
          </cell>
        </row>
        <row r="1686">
          <cell r="F1686">
            <v>-1316711571.29</v>
          </cell>
          <cell r="H1686">
            <v>0</v>
          </cell>
          <cell r="I1686">
            <v>-1316711571.29</v>
          </cell>
          <cell r="J1686">
            <v>0</v>
          </cell>
          <cell r="K1686">
            <v>-1316711571.29</v>
          </cell>
          <cell r="M1686">
            <v>-1386585538</v>
          </cell>
        </row>
        <row r="1687">
          <cell r="F1687">
            <v>-2341982161.4000001</v>
          </cell>
          <cell r="H1687">
            <v>0</v>
          </cell>
          <cell r="I1687">
            <v>-2341982161.4000001</v>
          </cell>
          <cell r="J1687">
            <v>0</v>
          </cell>
          <cell r="K1687">
            <v>-2341982161.4000001</v>
          </cell>
          <cell r="M1687">
            <v>-2297905339</v>
          </cell>
        </row>
        <row r="1689">
          <cell r="F1689">
            <v>-0.56000000000000005</v>
          </cell>
          <cell r="H1689">
            <v>0</v>
          </cell>
          <cell r="I1689">
            <v>-0.56000000000000005</v>
          </cell>
          <cell r="J1689">
            <v>0</v>
          </cell>
          <cell r="K1689">
            <v>-0.56000000000000005</v>
          </cell>
          <cell r="M1689">
            <v>-154128323</v>
          </cell>
        </row>
        <row r="1690">
          <cell r="F1690">
            <v>-0.56000000000000005</v>
          </cell>
          <cell r="H1690">
            <v>0</v>
          </cell>
          <cell r="I1690">
            <v>-0.56000000000000005</v>
          </cell>
          <cell r="J1690">
            <v>0</v>
          </cell>
          <cell r="K1690">
            <v>-0.56000000000000005</v>
          </cell>
          <cell r="M1690">
            <v>-154128323</v>
          </cell>
        </row>
        <row r="1692">
          <cell r="F1692">
            <v>-27676731.68</v>
          </cell>
          <cell r="H1692">
            <v>0</v>
          </cell>
          <cell r="I1692">
            <v>-27676731.68</v>
          </cell>
          <cell r="J1692">
            <v>0</v>
          </cell>
          <cell r="K1692">
            <v>-27676731.68</v>
          </cell>
          <cell r="M1692">
            <v>-23799277</v>
          </cell>
        </row>
        <row r="1693">
          <cell r="F1693">
            <v>3440558.41</v>
          </cell>
          <cell r="H1693">
            <v>297616.62</v>
          </cell>
          <cell r="I1693">
            <v>3738175.03</v>
          </cell>
          <cell r="J1693">
            <v>0</v>
          </cell>
          <cell r="K1693">
            <v>3738175.03</v>
          </cell>
          <cell r="M1693">
            <v>233626</v>
          </cell>
        </row>
        <row r="1694">
          <cell r="F1694">
            <v>-4082556.58</v>
          </cell>
          <cell r="H1694">
            <v>0</v>
          </cell>
          <cell r="I1694">
            <v>-4082556.58</v>
          </cell>
          <cell r="J1694">
            <v>0</v>
          </cell>
          <cell r="K1694">
            <v>-4082556.58</v>
          </cell>
          <cell r="M1694">
            <v>-3798166</v>
          </cell>
        </row>
        <row r="1695">
          <cell r="F1695">
            <v>-17942</v>
          </cell>
          <cell r="H1695">
            <v>0</v>
          </cell>
          <cell r="I1695">
            <v>-17942</v>
          </cell>
          <cell r="J1695">
            <v>0</v>
          </cell>
          <cell r="K1695">
            <v>-17942</v>
          </cell>
          <cell r="M1695">
            <v>-29926</v>
          </cell>
        </row>
        <row r="1696">
          <cell r="F1696">
            <v>-307688</v>
          </cell>
          <cell r="H1696">
            <v>0</v>
          </cell>
          <cell r="I1696">
            <v>-307688</v>
          </cell>
          <cell r="J1696">
            <v>0</v>
          </cell>
          <cell r="K1696">
            <v>-307688</v>
          </cell>
          <cell r="M1696">
            <v>-10637916</v>
          </cell>
        </row>
        <row r="1697">
          <cell r="F1697">
            <v>-69330090.409999996</v>
          </cell>
          <cell r="H1697">
            <v>0</v>
          </cell>
          <cell r="I1697">
            <v>-69330090.409999996</v>
          </cell>
          <cell r="J1697">
            <v>0</v>
          </cell>
          <cell r="K1697">
            <v>-69330090.409999996</v>
          </cell>
          <cell r="M1697">
            <v>-118333796</v>
          </cell>
        </row>
        <row r="1698">
          <cell r="F1698">
            <v>-3596</v>
          </cell>
          <cell r="H1698">
            <v>0</v>
          </cell>
          <cell r="I1698">
            <v>-3596</v>
          </cell>
          <cell r="J1698">
            <v>0</v>
          </cell>
          <cell r="K1698">
            <v>-3596</v>
          </cell>
          <cell r="M1698">
            <v>-11905</v>
          </cell>
        </row>
        <row r="1699">
          <cell r="F1699">
            <v>-1439904.82</v>
          </cell>
          <cell r="H1699">
            <v>0</v>
          </cell>
          <cell r="I1699">
            <v>-1439904.82</v>
          </cell>
          <cell r="J1699">
            <v>0</v>
          </cell>
          <cell r="K1699">
            <v>-1439904.82</v>
          </cell>
          <cell r="M1699">
            <v>-69352</v>
          </cell>
        </row>
        <row r="1700">
          <cell r="F1700">
            <v>-107106034.58</v>
          </cell>
          <cell r="H1700">
            <v>0</v>
          </cell>
          <cell r="I1700">
            <v>-107106034.58</v>
          </cell>
          <cell r="J1700">
            <v>0</v>
          </cell>
          <cell r="K1700">
            <v>-107106034.58</v>
          </cell>
          <cell r="M1700">
            <v>-93556814</v>
          </cell>
        </row>
        <row r="1701">
          <cell r="F1701">
            <v>-1251691</v>
          </cell>
          <cell r="H1701">
            <v>0</v>
          </cell>
          <cell r="I1701">
            <v>-1251691</v>
          </cell>
          <cell r="J1701">
            <v>0</v>
          </cell>
          <cell r="K1701">
            <v>-1251691</v>
          </cell>
          <cell r="M1701">
            <v>-1039176</v>
          </cell>
        </row>
        <row r="1702">
          <cell r="F1702">
            <v>-5120230.22</v>
          </cell>
          <cell r="H1702">
            <v>0</v>
          </cell>
          <cell r="I1702">
            <v>-5120230.22</v>
          </cell>
          <cell r="J1702">
            <v>0</v>
          </cell>
          <cell r="K1702">
            <v>-5120230.22</v>
          </cell>
          <cell r="M1702">
            <v>-2050947.96</v>
          </cell>
        </row>
        <row r="1703">
          <cell r="F1703">
            <v>-3251768.22</v>
          </cell>
          <cell r="H1703">
            <v>-8199787</v>
          </cell>
          <cell r="I1703">
            <v>-11451555.220000001</v>
          </cell>
          <cell r="J1703">
            <v>0</v>
          </cell>
          <cell r="K1703">
            <v>-11451555.220000001</v>
          </cell>
          <cell r="M1703">
            <v>-91113944</v>
          </cell>
        </row>
        <row r="1704">
          <cell r="F1704">
            <v>-25805.67</v>
          </cell>
          <cell r="H1704">
            <v>0</v>
          </cell>
          <cell r="I1704">
            <v>-25805.67</v>
          </cell>
          <cell r="J1704">
            <v>0</v>
          </cell>
          <cell r="K1704">
            <v>-25805.67</v>
          </cell>
          <cell r="M1704">
            <v>-123046</v>
          </cell>
        </row>
        <row r="1705">
          <cell r="F1705">
            <v>-43622321.280000001</v>
          </cell>
          <cell r="H1705">
            <v>0</v>
          </cell>
          <cell r="I1705">
            <v>-43622321.280000001</v>
          </cell>
          <cell r="J1705">
            <v>0</v>
          </cell>
          <cell r="K1705">
            <v>-43622321.280000001</v>
          </cell>
          <cell r="M1705">
            <v>0</v>
          </cell>
        </row>
        <row r="1706">
          <cell r="F1706">
            <v>-111096.16</v>
          </cell>
          <cell r="H1706">
            <v>0</v>
          </cell>
          <cell r="I1706">
            <v>-111096.16</v>
          </cell>
          <cell r="J1706">
            <v>0</v>
          </cell>
          <cell r="K1706">
            <v>-111096.16</v>
          </cell>
          <cell r="M1706">
            <v>0</v>
          </cell>
        </row>
        <row r="1707">
          <cell r="F1707">
            <v>-13593301.390000001</v>
          </cell>
          <cell r="H1707">
            <v>0</v>
          </cell>
          <cell r="I1707">
            <v>-13593301.390000001</v>
          </cell>
          <cell r="J1707">
            <v>0</v>
          </cell>
          <cell r="K1707">
            <v>-13593301.390000001</v>
          </cell>
          <cell r="M1707">
            <v>0</v>
          </cell>
        </row>
        <row r="1708">
          <cell r="F1708">
            <v>-47579535.939999998</v>
          </cell>
          <cell r="H1708">
            <v>0</v>
          </cell>
          <cell r="I1708">
            <v>-47579535.939999998</v>
          </cell>
          <cell r="J1708">
            <v>0</v>
          </cell>
          <cell r="K1708">
            <v>-47579535.939999998</v>
          </cell>
          <cell r="M1708">
            <v>0</v>
          </cell>
        </row>
        <row r="1709">
          <cell r="F1709">
            <v>-2348743.29</v>
          </cell>
          <cell r="H1709">
            <v>0</v>
          </cell>
          <cell r="I1709">
            <v>-2348743.29</v>
          </cell>
          <cell r="J1709">
            <v>0</v>
          </cell>
          <cell r="K1709">
            <v>-2348743.29</v>
          </cell>
          <cell r="M1709">
            <v>0</v>
          </cell>
        </row>
        <row r="1710">
          <cell r="F1710">
            <v>-2374478.29</v>
          </cell>
          <cell r="H1710">
            <v>0</v>
          </cell>
          <cell r="I1710">
            <v>-2374478.29</v>
          </cell>
          <cell r="J1710">
            <v>0</v>
          </cell>
          <cell r="K1710">
            <v>-2374478.29</v>
          </cell>
          <cell r="M1710">
            <v>0</v>
          </cell>
        </row>
        <row r="1711">
          <cell r="F1711">
            <v>-35125976.460000001</v>
          </cell>
          <cell r="H1711">
            <v>0</v>
          </cell>
          <cell r="I1711">
            <v>-35125976.460000001</v>
          </cell>
          <cell r="J1711">
            <v>0</v>
          </cell>
          <cell r="K1711">
            <v>-35125976.460000001</v>
          </cell>
          <cell r="M1711">
            <v>-63621919</v>
          </cell>
        </row>
        <row r="1712">
          <cell r="F1712">
            <v>437547613.87</v>
          </cell>
          <cell r="H1712">
            <v>0</v>
          </cell>
          <cell r="I1712">
            <v>437547613.87</v>
          </cell>
          <cell r="J1712">
            <v>0</v>
          </cell>
          <cell r="K1712">
            <v>437547613.87</v>
          </cell>
          <cell r="M1712">
            <v>83476872.480000004</v>
          </cell>
        </row>
        <row r="1713">
          <cell r="F1713">
            <v>-286554138.13</v>
          </cell>
          <cell r="H1713">
            <v>0</v>
          </cell>
          <cell r="I1713">
            <v>-286554138.13</v>
          </cell>
          <cell r="J1713">
            <v>0</v>
          </cell>
          <cell r="K1713">
            <v>-286554138.13</v>
          </cell>
          <cell r="M1713">
            <v>-138432978</v>
          </cell>
        </row>
        <row r="1714">
          <cell r="F1714">
            <v>-19053217.059999999</v>
          </cell>
          <cell r="H1714">
            <v>0</v>
          </cell>
          <cell r="I1714">
            <v>-19053217.059999999</v>
          </cell>
          <cell r="J1714">
            <v>0</v>
          </cell>
          <cell r="K1714">
            <v>-19053217.059999999</v>
          </cell>
          <cell r="M1714">
            <v>-14642409</v>
          </cell>
        </row>
        <row r="1715">
          <cell r="F1715">
            <v>-6494146.2599999998</v>
          </cell>
          <cell r="H1715">
            <v>0</v>
          </cell>
          <cell r="I1715">
            <v>-6494146.2599999998</v>
          </cell>
          <cell r="J1715">
            <v>0</v>
          </cell>
          <cell r="K1715">
            <v>-6494146.2599999998</v>
          </cell>
          <cell r="M1715">
            <v>-2695856</v>
          </cell>
        </row>
        <row r="1716">
          <cell r="F1716">
            <v>-10131310.24</v>
          </cell>
          <cell r="H1716">
            <v>0</v>
          </cell>
          <cell r="I1716">
            <v>-10131310.24</v>
          </cell>
          <cell r="J1716">
            <v>0</v>
          </cell>
          <cell r="K1716">
            <v>-10131310.24</v>
          </cell>
          <cell r="M1716">
            <v>-5045510</v>
          </cell>
        </row>
        <row r="1717">
          <cell r="F1717">
            <v>-1102563.1100000001</v>
          </cell>
          <cell r="H1717">
            <v>0</v>
          </cell>
          <cell r="I1717">
            <v>-1102563.1100000001</v>
          </cell>
          <cell r="J1717">
            <v>0</v>
          </cell>
          <cell r="K1717">
            <v>-1102563.1100000001</v>
          </cell>
          <cell r="M1717">
            <v>-530552</v>
          </cell>
        </row>
        <row r="1718">
          <cell r="F1718">
            <v>-2445522</v>
          </cell>
          <cell r="H1718">
            <v>0</v>
          </cell>
          <cell r="I1718">
            <v>-2445522</v>
          </cell>
          <cell r="J1718">
            <v>0</v>
          </cell>
          <cell r="K1718">
            <v>-2445522</v>
          </cell>
          <cell r="M1718">
            <v>-2806964</v>
          </cell>
        </row>
        <row r="1719">
          <cell r="F1719">
            <v>-944600</v>
          </cell>
          <cell r="H1719">
            <v>0</v>
          </cell>
          <cell r="I1719">
            <v>-944600</v>
          </cell>
          <cell r="J1719">
            <v>0</v>
          </cell>
          <cell r="K1719">
            <v>-944600</v>
          </cell>
          <cell r="M1719">
            <v>-828150</v>
          </cell>
        </row>
        <row r="1720">
          <cell r="F1720">
            <v>169133</v>
          </cell>
          <cell r="H1720">
            <v>0</v>
          </cell>
          <cell r="I1720">
            <v>169133</v>
          </cell>
          <cell r="J1720">
            <v>0</v>
          </cell>
          <cell r="K1720">
            <v>169133</v>
          </cell>
          <cell r="M1720">
            <v>-8985</v>
          </cell>
        </row>
        <row r="1721">
          <cell r="F1721">
            <v>-272900</v>
          </cell>
          <cell r="H1721">
            <v>0</v>
          </cell>
          <cell r="I1721">
            <v>-272900</v>
          </cell>
          <cell r="J1721">
            <v>0</v>
          </cell>
          <cell r="K1721">
            <v>-272900</v>
          </cell>
          <cell r="M1721">
            <v>-238480</v>
          </cell>
        </row>
        <row r="1722">
          <cell r="F1722">
            <v>-79380</v>
          </cell>
          <cell r="H1722">
            <v>0</v>
          </cell>
          <cell r="I1722">
            <v>-79380</v>
          </cell>
          <cell r="J1722">
            <v>0</v>
          </cell>
          <cell r="K1722">
            <v>-79380</v>
          </cell>
          <cell r="M1722">
            <v>-69300</v>
          </cell>
        </row>
        <row r="1723">
          <cell r="F1723">
            <v>-25456.240000000002</v>
          </cell>
          <cell r="H1723">
            <v>0</v>
          </cell>
          <cell r="I1723">
            <v>-25456.240000000002</v>
          </cell>
          <cell r="J1723">
            <v>0</v>
          </cell>
          <cell r="K1723">
            <v>-25456.240000000002</v>
          </cell>
          <cell r="M1723">
            <v>-26970</v>
          </cell>
        </row>
        <row r="1724">
          <cell r="F1724">
            <v>0</v>
          </cell>
          <cell r="H1724">
            <v>0</v>
          </cell>
          <cell r="I1724">
            <v>0</v>
          </cell>
          <cell r="J1724">
            <v>0</v>
          </cell>
          <cell r="K1724">
            <v>0</v>
          </cell>
          <cell r="M1724">
            <v>0</v>
          </cell>
        </row>
        <row r="1725">
          <cell r="F1725">
            <v>-27064201.800000001</v>
          </cell>
          <cell r="H1725">
            <v>0</v>
          </cell>
          <cell r="I1725">
            <v>-27064201.800000001</v>
          </cell>
          <cell r="J1725">
            <v>0</v>
          </cell>
          <cell r="K1725">
            <v>-27064201.800000001</v>
          </cell>
          <cell r="M1725">
            <v>-23372211</v>
          </cell>
        </row>
        <row r="1726">
          <cell r="F1726">
            <v>-12077467.41</v>
          </cell>
          <cell r="H1726">
            <v>0</v>
          </cell>
          <cell r="I1726">
            <v>-12077467.41</v>
          </cell>
          <cell r="J1726">
            <v>0</v>
          </cell>
          <cell r="K1726">
            <v>-12077467.41</v>
          </cell>
          <cell r="M1726">
            <v>-9120976</v>
          </cell>
        </row>
        <row r="1727">
          <cell r="F1727">
            <v>0</v>
          </cell>
          <cell r="H1727">
            <v>0</v>
          </cell>
          <cell r="I1727">
            <v>0</v>
          </cell>
          <cell r="J1727">
            <v>0</v>
          </cell>
          <cell r="K1727">
            <v>0</v>
          </cell>
          <cell r="M1727">
            <v>0</v>
          </cell>
        </row>
        <row r="1728">
          <cell r="F1728">
            <v>-20155215.629999999</v>
          </cell>
          <cell r="H1728">
            <v>0</v>
          </cell>
          <cell r="I1728">
            <v>-20155215.629999999</v>
          </cell>
          <cell r="J1728">
            <v>0</v>
          </cell>
          <cell r="K1728">
            <v>-20155215.629999999</v>
          </cell>
          <cell r="M1728">
            <v>-16326364</v>
          </cell>
        </row>
        <row r="1729">
          <cell r="F1729">
            <v>427899.63</v>
          </cell>
          <cell r="H1729">
            <v>0</v>
          </cell>
          <cell r="I1729">
            <v>427899.63</v>
          </cell>
          <cell r="J1729">
            <v>0</v>
          </cell>
          <cell r="K1729">
            <v>427899.63</v>
          </cell>
          <cell r="M1729">
            <v>412765</v>
          </cell>
        </row>
        <row r="1730">
          <cell r="F1730">
            <v>0</v>
          </cell>
          <cell r="H1730">
            <v>0</v>
          </cell>
          <cell r="I1730">
            <v>0</v>
          </cell>
          <cell r="J1730">
            <v>0</v>
          </cell>
          <cell r="K1730">
            <v>0</v>
          </cell>
          <cell r="M1730">
            <v>0</v>
          </cell>
        </row>
        <row r="1731">
          <cell r="F1731">
            <v>277303.53999999998</v>
          </cell>
          <cell r="H1731">
            <v>-22441.919999999998</v>
          </cell>
          <cell r="I1731">
            <v>254861.62</v>
          </cell>
          <cell r="J1731">
            <v>0</v>
          </cell>
          <cell r="K1731">
            <v>254861.62</v>
          </cell>
          <cell r="M1731">
            <v>6852</v>
          </cell>
        </row>
        <row r="1732">
          <cell r="F1732">
            <v>0</v>
          </cell>
          <cell r="H1732">
            <v>0</v>
          </cell>
          <cell r="I1732">
            <v>0</v>
          </cell>
          <cell r="J1732">
            <v>0</v>
          </cell>
          <cell r="K1732">
            <v>0</v>
          </cell>
          <cell r="M1732">
            <v>0</v>
          </cell>
        </row>
        <row r="1733">
          <cell r="F1733">
            <v>-1133577.99</v>
          </cell>
          <cell r="H1733">
            <v>0</v>
          </cell>
          <cell r="I1733">
            <v>-1133577.99</v>
          </cell>
          <cell r="J1733">
            <v>0</v>
          </cell>
          <cell r="K1733">
            <v>-1133577.99</v>
          </cell>
          <cell r="M1733">
            <v>0</v>
          </cell>
        </row>
        <row r="1734">
          <cell r="F1734">
            <v>0</v>
          </cell>
          <cell r="H1734">
            <v>0</v>
          </cell>
          <cell r="I1734">
            <v>0</v>
          </cell>
          <cell r="J1734">
            <v>0</v>
          </cell>
          <cell r="K1734">
            <v>0</v>
          </cell>
          <cell r="M1734">
            <v>0</v>
          </cell>
        </row>
        <row r="1735">
          <cell r="F1735">
            <v>0.01</v>
          </cell>
          <cell r="H1735">
            <v>0</v>
          </cell>
          <cell r="I1735">
            <v>0.01</v>
          </cell>
          <cell r="J1735">
            <v>0</v>
          </cell>
          <cell r="K1735">
            <v>0.01</v>
          </cell>
          <cell r="M1735">
            <v>0</v>
          </cell>
        </row>
        <row r="1736">
          <cell r="F1736">
            <v>-0.01</v>
          </cell>
          <cell r="H1736">
            <v>0</v>
          </cell>
          <cell r="I1736">
            <v>-0.01</v>
          </cell>
          <cell r="J1736">
            <v>0</v>
          </cell>
          <cell r="K1736">
            <v>-0.01</v>
          </cell>
          <cell r="M1736">
            <v>0</v>
          </cell>
        </row>
        <row r="1737">
          <cell r="F1737">
            <v>-0.02</v>
          </cell>
          <cell r="H1737">
            <v>0</v>
          </cell>
          <cell r="I1737">
            <v>-0.02</v>
          </cell>
          <cell r="J1737">
            <v>0</v>
          </cell>
          <cell r="K1737">
            <v>-0.02</v>
          </cell>
          <cell r="M1737">
            <v>0</v>
          </cell>
        </row>
        <row r="1738">
          <cell r="F1738">
            <v>-959804.29</v>
          </cell>
          <cell r="H1738">
            <v>0</v>
          </cell>
          <cell r="I1738">
            <v>-959804.29</v>
          </cell>
          <cell r="J1738">
            <v>0</v>
          </cell>
          <cell r="K1738">
            <v>-959804.29</v>
          </cell>
          <cell r="M1738">
            <v>-1432238</v>
          </cell>
        </row>
        <row r="1739">
          <cell r="F1739">
            <v>-16012296.73</v>
          </cell>
          <cell r="H1739">
            <v>0</v>
          </cell>
          <cell r="I1739">
            <v>-16012296.73</v>
          </cell>
          <cell r="J1739">
            <v>0</v>
          </cell>
          <cell r="K1739">
            <v>-16012296.73</v>
          </cell>
          <cell r="M1739">
            <v>-7658065</v>
          </cell>
        </row>
        <row r="1740">
          <cell r="F1740">
            <v>-0.04</v>
          </cell>
          <cell r="H1740">
            <v>0</v>
          </cell>
          <cell r="I1740">
            <v>-0.04</v>
          </cell>
          <cell r="J1740">
            <v>0</v>
          </cell>
          <cell r="K1740">
            <v>-0.04</v>
          </cell>
          <cell r="M1740">
            <v>-62427</v>
          </cell>
        </row>
        <row r="1741">
          <cell r="F1741">
            <v>0.03</v>
          </cell>
          <cell r="H1741">
            <v>0</v>
          </cell>
          <cell r="I1741">
            <v>0.03</v>
          </cell>
          <cell r="J1741">
            <v>0</v>
          </cell>
          <cell r="K1741">
            <v>0.03</v>
          </cell>
          <cell r="M1741">
            <v>0</v>
          </cell>
        </row>
        <row r="1742">
          <cell r="F1742">
            <v>-1887648</v>
          </cell>
          <cell r="H1742">
            <v>0</v>
          </cell>
          <cell r="I1742">
            <v>-1887648</v>
          </cell>
          <cell r="J1742">
            <v>0</v>
          </cell>
          <cell r="K1742">
            <v>-1887648</v>
          </cell>
          <cell r="M1742">
            <v>-6613620</v>
          </cell>
        </row>
        <row r="1743">
          <cell r="F1743">
            <v>-0.01</v>
          </cell>
          <cell r="H1743">
            <v>0</v>
          </cell>
          <cell r="I1743">
            <v>-0.01</v>
          </cell>
          <cell r="J1743">
            <v>0</v>
          </cell>
          <cell r="K1743">
            <v>-0.01</v>
          </cell>
          <cell r="M1743">
            <v>0</v>
          </cell>
        </row>
        <row r="1744">
          <cell r="F1744">
            <v>-1263164.78</v>
          </cell>
          <cell r="H1744">
            <v>0</v>
          </cell>
          <cell r="I1744">
            <v>-1263164.78</v>
          </cell>
          <cell r="J1744">
            <v>0</v>
          </cell>
          <cell r="K1744">
            <v>-1263164.78</v>
          </cell>
          <cell r="M1744">
            <v>-1955631</v>
          </cell>
        </row>
        <row r="1745">
          <cell r="F1745">
            <v>0.03</v>
          </cell>
          <cell r="H1745">
            <v>0</v>
          </cell>
          <cell r="I1745">
            <v>0.03</v>
          </cell>
          <cell r="J1745">
            <v>0</v>
          </cell>
          <cell r="K1745">
            <v>0.03</v>
          </cell>
          <cell r="M1745">
            <v>0</v>
          </cell>
        </row>
        <row r="1746">
          <cell r="F1746">
            <v>-0.02</v>
          </cell>
          <cell r="H1746">
            <v>0</v>
          </cell>
          <cell r="I1746">
            <v>-0.02</v>
          </cell>
          <cell r="J1746">
            <v>0</v>
          </cell>
          <cell r="K1746">
            <v>-0.02</v>
          </cell>
          <cell r="M1746">
            <v>0</v>
          </cell>
        </row>
        <row r="1747">
          <cell r="F1747">
            <v>-31289652.100000001</v>
          </cell>
          <cell r="H1747">
            <v>0</v>
          </cell>
          <cell r="I1747">
            <v>-31289652.100000001</v>
          </cell>
          <cell r="J1747">
            <v>0</v>
          </cell>
          <cell r="K1747">
            <v>-31289652.100000001</v>
          </cell>
          <cell r="M1747">
            <v>-40695199</v>
          </cell>
        </row>
        <row r="1748">
          <cell r="F1748">
            <v>-7841375.5099999998</v>
          </cell>
          <cell r="H1748">
            <v>0</v>
          </cell>
          <cell r="I1748">
            <v>-7841375.5099999998</v>
          </cell>
          <cell r="J1748">
            <v>0</v>
          </cell>
          <cell r="K1748">
            <v>-7841375.5099999998</v>
          </cell>
          <cell r="M1748">
            <v>-21004429</v>
          </cell>
        </row>
        <row r="1749">
          <cell r="F1749">
            <v>0</v>
          </cell>
          <cell r="H1749">
            <v>0</v>
          </cell>
          <cell r="I1749">
            <v>0</v>
          </cell>
          <cell r="J1749">
            <v>0</v>
          </cell>
          <cell r="K1749">
            <v>0</v>
          </cell>
          <cell r="M1749">
            <v>0</v>
          </cell>
        </row>
        <row r="1750">
          <cell r="F1750">
            <v>0</v>
          </cell>
          <cell r="H1750">
            <v>0</v>
          </cell>
          <cell r="I1750">
            <v>0</v>
          </cell>
          <cell r="J1750">
            <v>0</v>
          </cell>
          <cell r="K1750">
            <v>0</v>
          </cell>
          <cell r="M1750">
            <v>0</v>
          </cell>
        </row>
        <row r="1751">
          <cell r="F1751">
            <v>-0.01</v>
          </cell>
          <cell r="H1751">
            <v>0</v>
          </cell>
          <cell r="I1751">
            <v>-0.01</v>
          </cell>
          <cell r="J1751">
            <v>0</v>
          </cell>
          <cell r="K1751">
            <v>-0.01</v>
          </cell>
          <cell r="M1751">
            <v>0</v>
          </cell>
        </row>
        <row r="1752">
          <cell r="F1752">
            <v>-81509.64</v>
          </cell>
          <cell r="H1752">
            <v>0</v>
          </cell>
          <cell r="I1752">
            <v>-81509.64</v>
          </cell>
          <cell r="J1752">
            <v>0</v>
          </cell>
          <cell r="K1752">
            <v>-81509.64</v>
          </cell>
          <cell r="M1752">
            <v>0</v>
          </cell>
        </row>
        <row r="1753">
          <cell r="F1753">
            <v>-110398.14</v>
          </cell>
          <cell r="H1753">
            <v>0</v>
          </cell>
          <cell r="I1753">
            <v>-110398.14</v>
          </cell>
          <cell r="J1753">
            <v>0</v>
          </cell>
          <cell r="K1753">
            <v>-110398.14</v>
          </cell>
          <cell r="M1753">
            <v>0</v>
          </cell>
        </row>
        <row r="1754">
          <cell r="F1754">
            <v>0.01</v>
          </cell>
          <cell r="H1754">
            <v>0</v>
          </cell>
          <cell r="I1754">
            <v>0.01</v>
          </cell>
          <cell r="J1754">
            <v>0</v>
          </cell>
          <cell r="K1754">
            <v>0.01</v>
          </cell>
          <cell r="M1754">
            <v>0</v>
          </cell>
        </row>
        <row r="1755">
          <cell r="F1755">
            <v>0.01</v>
          </cell>
          <cell r="H1755">
            <v>0</v>
          </cell>
          <cell r="I1755">
            <v>0.01</v>
          </cell>
          <cell r="J1755">
            <v>0</v>
          </cell>
          <cell r="K1755">
            <v>0.01</v>
          </cell>
          <cell r="M1755">
            <v>0</v>
          </cell>
        </row>
        <row r="1756">
          <cell r="F1756">
            <v>0</v>
          </cell>
          <cell r="H1756">
            <v>0</v>
          </cell>
          <cell r="I1756">
            <v>0</v>
          </cell>
          <cell r="J1756">
            <v>0</v>
          </cell>
          <cell r="K1756">
            <v>0</v>
          </cell>
          <cell r="M1756">
            <v>0</v>
          </cell>
        </row>
        <row r="1757">
          <cell r="F1757">
            <v>0</v>
          </cell>
          <cell r="H1757">
            <v>0</v>
          </cell>
          <cell r="I1757">
            <v>0</v>
          </cell>
          <cell r="J1757">
            <v>0</v>
          </cell>
          <cell r="K1757">
            <v>0</v>
          </cell>
          <cell r="M1757">
            <v>0</v>
          </cell>
        </row>
        <row r="1758">
          <cell r="F1758">
            <v>0</v>
          </cell>
          <cell r="H1758">
            <v>0</v>
          </cell>
          <cell r="I1758">
            <v>0</v>
          </cell>
          <cell r="J1758">
            <v>0</v>
          </cell>
          <cell r="K1758">
            <v>0</v>
          </cell>
          <cell r="M1758">
            <v>0</v>
          </cell>
        </row>
        <row r="1759">
          <cell r="F1759">
            <v>0</v>
          </cell>
          <cell r="H1759">
            <v>0</v>
          </cell>
          <cell r="I1759">
            <v>0</v>
          </cell>
          <cell r="J1759">
            <v>0</v>
          </cell>
          <cell r="K1759">
            <v>0</v>
          </cell>
          <cell r="M1759">
            <v>0</v>
          </cell>
        </row>
        <row r="1760">
          <cell r="F1760">
            <v>0.01</v>
          </cell>
          <cell r="H1760">
            <v>0</v>
          </cell>
          <cell r="I1760">
            <v>0.01</v>
          </cell>
          <cell r="J1760">
            <v>0</v>
          </cell>
          <cell r="K1760">
            <v>0.01</v>
          </cell>
          <cell r="M1760">
            <v>0</v>
          </cell>
        </row>
        <row r="1761">
          <cell r="F1761">
            <v>0</v>
          </cell>
          <cell r="H1761">
            <v>0</v>
          </cell>
          <cell r="I1761">
            <v>0</v>
          </cell>
          <cell r="J1761">
            <v>0</v>
          </cell>
          <cell r="K1761">
            <v>0</v>
          </cell>
          <cell r="M1761">
            <v>0</v>
          </cell>
        </row>
        <row r="1762">
          <cell r="F1762">
            <v>-7341.29</v>
          </cell>
          <cell r="H1762">
            <v>0</v>
          </cell>
          <cell r="I1762">
            <v>-7341.29</v>
          </cell>
          <cell r="J1762">
            <v>0</v>
          </cell>
          <cell r="K1762">
            <v>-7341.29</v>
          </cell>
          <cell r="M1762">
            <v>2581402</v>
          </cell>
        </row>
        <row r="1763">
          <cell r="F1763">
            <v>-175102.85</v>
          </cell>
          <cell r="H1763">
            <v>0</v>
          </cell>
          <cell r="I1763">
            <v>-175102.85</v>
          </cell>
          <cell r="J1763">
            <v>0</v>
          </cell>
          <cell r="K1763">
            <v>-175102.85</v>
          </cell>
          <cell r="M1763">
            <v>3495787</v>
          </cell>
        </row>
        <row r="1764">
          <cell r="F1764">
            <v>0</v>
          </cell>
          <cell r="H1764">
            <v>0</v>
          </cell>
          <cell r="I1764">
            <v>0</v>
          </cell>
          <cell r="J1764">
            <v>0</v>
          </cell>
          <cell r="K1764">
            <v>0</v>
          </cell>
          <cell r="M1764">
            <v>-7812</v>
          </cell>
        </row>
        <row r="1765">
          <cell r="F1765">
            <v>-187693.22</v>
          </cell>
          <cell r="H1765">
            <v>0</v>
          </cell>
          <cell r="I1765">
            <v>-187693.22</v>
          </cell>
          <cell r="J1765">
            <v>0</v>
          </cell>
          <cell r="K1765">
            <v>-187693.22</v>
          </cell>
          <cell r="M1765">
            <v>1694324</v>
          </cell>
        </row>
        <row r="1766">
          <cell r="F1766">
            <v>-6736.71</v>
          </cell>
          <cell r="H1766">
            <v>0</v>
          </cell>
          <cell r="I1766">
            <v>-6736.71</v>
          </cell>
          <cell r="J1766">
            <v>0</v>
          </cell>
          <cell r="K1766">
            <v>-6736.71</v>
          </cell>
          <cell r="M1766">
            <v>805923</v>
          </cell>
        </row>
        <row r="1767">
          <cell r="F1767">
            <v>-539719</v>
          </cell>
          <cell r="H1767">
            <v>0</v>
          </cell>
          <cell r="I1767">
            <v>-539719</v>
          </cell>
          <cell r="J1767">
            <v>0</v>
          </cell>
          <cell r="K1767">
            <v>-539719</v>
          </cell>
          <cell r="M1767">
            <v>-539719</v>
          </cell>
        </row>
        <row r="1768">
          <cell r="F1768">
            <v>-3682227.31</v>
          </cell>
          <cell r="H1768">
            <v>0</v>
          </cell>
          <cell r="I1768">
            <v>-3682227.31</v>
          </cell>
          <cell r="J1768">
            <v>0</v>
          </cell>
          <cell r="K1768">
            <v>-3682227.31</v>
          </cell>
          <cell r="M1768">
            <v>-3307206</v>
          </cell>
        </row>
        <row r="1769">
          <cell r="F1769">
            <v>0</v>
          </cell>
          <cell r="H1769">
            <v>0</v>
          </cell>
          <cell r="I1769">
            <v>0</v>
          </cell>
          <cell r="J1769">
            <v>0</v>
          </cell>
          <cell r="K1769">
            <v>0</v>
          </cell>
          <cell r="M1769">
            <v>0</v>
          </cell>
        </row>
        <row r="1770">
          <cell r="F1770">
            <v>6165.13</v>
          </cell>
          <cell r="H1770">
            <v>0</v>
          </cell>
          <cell r="I1770">
            <v>6165.13</v>
          </cell>
          <cell r="J1770">
            <v>0</v>
          </cell>
          <cell r="K1770">
            <v>6165.13</v>
          </cell>
          <cell r="M1770">
            <v>6165</v>
          </cell>
        </row>
        <row r="1771">
          <cell r="F1771">
            <v>0</v>
          </cell>
          <cell r="H1771">
            <v>0</v>
          </cell>
          <cell r="I1771">
            <v>0</v>
          </cell>
          <cell r="J1771">
            <v>0</v>
          </cell>
          <cell r="K1771">
            <v>0</v>
          </cell>
          <cell r="M1771">
            <v>0</v>
          </cell>
        </row>
        <row r="1772">
          <cell r="F1772">
            <v>0</v>
          </cell>
          <cell r="H1772">
            <v>0</v>
          </cell>
          <cell r="I1772">
            <v>0</v>
          </cell>
          <cell r="J1772">
            <v>0</v>
          </cell>
          <cell r="K1772">
            <v>0</v>
          </cell>
          <cell r="M1772">
            <v>0</v>
          </cell>
        </row>
        <row r="1773">
          <cell r="F1773">
            <v>0.01</v>
          </cell>
          <cell r="H1773">
            <v>0</v>
          </cell>
          <cell r="I1773">
            <v>0.01</v>
          </cell>
          <cell r="J1773">
            <v>0</v>
          </cell>
          <cell r="K1773">
            <v>0.01</v>
          </cell>
          <cell r="M1773">
            <v>0</v>
          </cell>
        </row>
        <row r="1774">
          <cell r="F1774">
            <v>-131755.85</v>
          </cell>
          <cell r="H1774">
            <v>0</v>
          </cell>
          <cell r="I1774">
            <v>-131755.85</v>
          </cell>
          <cell r="J1774">
            <v>0</v>
          </cell>
          <cell r="K1774">
            <v>-131755.85</v>
          </cell>
          <cell r="M1774">
            <v>-140870</v>
          </cell>
        </row>
        <row r="1775">
          <cell r="F1775">
            <v>-56705.15</v>
          </cell>
          <cell r="H1775">
            <v>0</v>
          </cell>
          <cell r="I1775">
            <v>-56705.15</v>
          </cell>
          <cell r="J1775">
            <v>0</v>
          </cell>
          <cell r="K1775">
            <v>-56705.15</v>
          </cell>
          <cell r="M1775">
            <v>0</v>
          </cell>
        </row>
        <row r="1776">
          <cell r="F1776">
            <v>-0.54</v>
          </cell>
          <cell r="H1776">
            <v>0</v>
          </cell>
          <cell r="I1776">
            <v>-0.54</v>
          </cell>
          <cell r="J1776">
            <v>0</v>
          </cell>
          <cell r="K1776">
            <v>-0.54</v>
          </cell>
          <cell r="M1776">
            <v>590934</v>
          </cell>
        </row>
        <row r="1777">
          <cell r="F1777">
            <v>0</v>
          </cell>
          <cell r="H1777">
            <v>0</v>
          </cell>
          <cell r="I1777">
            <v>0</v>
          </cell>
          <cell r="J1777">
            <v>0</v>
          </cell>
          <cell r="K1777">
            <v>0</v>
          </cell>
          <cell r="M1777">
            <v>0</v>
          </cell>
        </row>
        <row r="1778">
          <cell r="F1778">
            <v>0</v>
          </cell>
          <cell r="H1778">
            <v>0</v>
          </cell>
          <cell r="I1778">
            <v>0</v>
          </cell>
          <cell r="J1778">
            <v>0</v>
          </cell>
          <cell r="K1778">
            <v>0</v>
          </cell>
          <cell r="M1778">
            <v>-2226784</v>
          </cell>
        </row>
        <row r="1779">
          <cell r="F1779">
            <v>-788660.3</v>
          </cell>
          <cell r="H1779">
            <v>110142.9</v>
          </cell>
          <cell r="I1779">
            <v>-678517.4</v>
          </cell>
          <cell r="J1779">
            <v>0</v>
          </cell>
          <cell r="K1779">
            <v>-678517.4</v>
          </cell>
          <cell r="M1779">
            <v>-582260</v>
          </cell>
        </row>
        <row r="1780">
          <cell r="F1780">
            <v>-944524.05</v>
          </cell>
          <cell r="H1780">
            <v>0</v>
          </cell>
          <cell r="I1780">
            <v>-944524.05</v>
          </cell>
          <cell r="J1780">
            <v>0</v>
          </cell>
          <cell r="K1780">
            <v>-944524.05</v>
          </cell>
          <cell r="M1780">
            <v>-802097</v>
          </cell>
        </row>
        <row r="1781">
          <cell r="F1781">
            <v>-1894.4</v>
          </cell>
          <cell r="H1781">
            <v>0</v>
          </cell>
          <cell r="I1781">
            <v>-1894.4</v>
          </cell>
          <cell r="J1781">
            <v>0</v>
          </cell>
          <cell r="K1781">
            <v>-1894.4</v>
          </cell>
          <cell r="M1781">
            <v>-40549</v>
          </cell>
        </row>
        <row r="1782">
          <cell r="F1782">
            <v>-1409077.94</v>
          </cell>
          <cell r="H1782">
            <v>0</v>
          </cell>
          <cell r="I1782">
            <v>-1409077.94</v>
          </cell>
          <cell r="J1782">
            <v>0</v>
          </cell>
          <cell r="K1782">
            <v>-1409077.94</v>
          </cell>
          <cell r="M1782">
            <v>-1224854</v>
          </cell>
        </row>
        <row r="1783">
          <cell r="F1783">
            <v>-536948354.90999997</v>
          </cell>
          <cell r="H1783">
            <v>0</v>
          </cell>
          <cell r="I1783">
            <v>-536948354.90999997</v>
          </cell>
          <cell r="J1783">
            <v>0</v>
          </cell>
          <cell r="K1783">
            <v>-536948354.90999997</v>
          </cell>
          <cell r="M1783">
            <v>-184239938</v>
          </cell>
        </row>
        <row r="1784">
          <cell r="F1784">
            <v>-1262057.21</v>
          </cell>
          <cell r="H1784">
            <v>0</v>
          </cell>
          <cell r="I1784">
            <v>-1262057.21</v>
          </cell>
          <cell r="J1784">
            <v>0</v>
          </cell>
          <cell r="K1784">
            <v>-1262057.21</v>
          </cell>
          <cell r="M1784">
            <v>-1101651</v>
          </cell>
        </row>
        <row r="1785">
          <cell r="F1785">
            <v>-73083415.890000001</v>
          </cell>
          <cell r="H1785">
            <v>0</v>
          </cell>
          <cell r="I1785">
            <v>-73083415.890000001</v>
          </cell>
          <cell r="J1785">
            <v>0</v>
          </cell>
          <cell r="K1785">
            <v>-73083415.890000001</v>
          </cell>
          <cell r="M1785">
            <v>-15407368</v>
          </cell>
        </row>
        <row r="1786">
          <cell r="F1786">
            <v>-630365.43999999994</v>
          </cell>
          <cell r="H1786">
            <v>0</v>
          </cell>
          <cell r="I1786">
            <v>-630365.43999999994</v>
          </cell>
          <cell r="J1786">
            <v>0</v>
          </cell>
          <cell r="K1786">
            <v>-630365.43999999994</v>
          </cell>
          <cell r="M1786">
            <v>0</v>
          </cell>
        </row>
        <row r="1787">
          <cell r="F1787">
            <v>0</v>
          </cell>
          <cell r="H1787">
            <v>0</v>
          </cell>
          <cell r="I1787">
            <v>0</v>
          </cell>
          <cell r="J1787">
            <v>0</v>
          </cell>
          <cell r="K1787">
            <v>0</v>
          </cell>
          <cell r="M1787">
            <v>0</v>
          </cell>
        </row>
        <row r="1788">
          <cell r="F1788">
            <v>-7196631.0800000001</v>
          </cell>
          <cell r="H1788">
            <v>0</v>
          </cell>
          <cell r="I1788">
            <v>-7196631.0800000001</v>
          </cell>
          <cell r="J1788">
            <v>0</v>
          </cell>
          <cell r="K1788">
            <v>-7196631.0800000001</v>
          </cell>
          <cell r="M1788">
            <v>0</v>
          </cell>
        </row>
        <row r="1789">
          <cell r="F1789">
            <v>-996532626.61000025</v>
          </cell>
          <cell r="H1789">
            <v>-7814469.3999999994</v>
          </cell>
          <cell r="I1789">
            <v>-1004347096.0100002</v>
          </cell>
          <cell r="J1789">
            <v>0</v>
          </cell>
          <cell r="K1789">
            <v>-1004347096.0100002</v>
          </cell>
          <cell r="M1789">
            <v>-818069956.48000002</v>
          </cell>
        </row>
        <row r="1791">
          <cell r="F1791">
            <v>0</v>
          </cell>
          <cell r="H1791">
            <v>0</v>
          </cell>
          <cell r="I1791">
            <v>0</v>
          </cell>
          <cell r="J1791">
            <v>0</v>
          </cell>
          <cell r="K1791">
            <v>0</v>
          </cell>
          <cell r="M1791">
            <v>-1725000</v>
          </cell>
        </row>
        <row r="1792">
          <cell r="F1792">
            <v>0</v>
          </cell>
          <cell r="H1792">
            <v>0</v>
          </cell>
          <cell r="I1792">
            <v>0</v>
          </cell>
          <cell r="J1792">
            <v>0</v>
          </cell>
          <cell r="K1792">
            <v>0</v>
          </cell>
          <cell r="M1792">
            <v>-1725000</v>
          </cell>
        </row>
        <row r="1794">
          <cell r="F1794">
            <v>-3778857.97</v>
          </cell>
          <cell r="H1794">
            <v>0</v>
          </cell>
          <cell r="I1794">
            <v>-3778857.97</v>
          </cell>
          <cell r="J1794">
            <v>0</v>
          </cell>
          <cell r="K1794">
            <v>-3778857.97</v>
          </cell>
          <cell r="M1794">
            <v>-3886217.59</v>
          </cell>
        </row>
        <row r="1795">
          <cell r="F1795">
            <v>-3554368.75</v>
          </cell>
          <cell r="H1795">
            <v>0</v>
          </cell>
          <cell r="I1795">
            <v>-3554368.75</v>
          </cell>
          <cell r="J1795">
            <v>0</v>
          </cell>
          <cell r="K1795">
            <v>-3554368.75</v>
          </cell>
          <cell r="M1795">
            <v>-10089359</v>
          </cell>
        </row>
        <row r="1796">
          <cell r="F1796">
            <v>0</v>
          </cell>
          <cell r="H1796">
            <v>0</v>
          </cell>
          <cell r="I1796">
            <v>0</v>
          </cell>
          <cell r="J1796">
            <v>0</v>
          </cell>
          <cell r="K1796">
            <v>0</v>
          </cell>
          <cell r="M1796">
            <v>0</v>
          </cell>
        </row>
        <row r="1797">
          <cell r="F1797">
            <v>-1180</v>
          </cell>
          <cell r="H1797">
            <v>0</v>
          </cell>
          <cell r="I1797">
            <v>-1180</v>
          </cell>
          <cell r="J1797">
            <v>0</v>
          </cell>
          <cell r="K1797">
            <v>-1180</v>
          </cell>
          <cell r="M1797">
            <v>-1180</v>
          </cell>
        </row>
        <row r="1798">
          <cell r="F1798">
            <v>0</v>
          </cell>
          <cell r="H1798">
            <v>0</v>
          </cell>
          <cell r="I1798">
            <v>0</v>
          </cell>
          <cell r="J1798">
            <v>0</v>
          </cell>
          <cell r="K1798">
            <v>0</v>
          </cell>
          <cell r="M1798">
            <v>-5906087</v>
          </cell>
        </row>
        <row r="1799">
          <cell r="F1799">
            <v>-3401315.6</v>
          </cell>
          <cell r="H1799">
            <v>0</v>
          </cell>
          <cell r="I1799">
            <v>-3401315.6</v>
          </cell>
          <cell r="J1799">
            <v>0</v>
          </cell>
          <cell r="K1799">
            <v>-3401315.6</v>
          </cell>
          <cell r="M1799">
            <v>-7328302</v>
          </cell>
        </row>
        <row r="1800">
          <cell r="F1800">
            <v>-363909</v>
          </cell>
          <cell r="H1800">
            <v>0</v>
          </cell>
          <cell r="I1800">
            <v>-363909</v>
          </cell>
          <cell r="J1800">
            <v>0</v>
          </cell>
          <cell r="K1800">
            <v>-363909</v>
          </cell>
          <cell r="M1800">
            <v>-316143</v>
          </cell>
        </row>
        <row r="1801">
          <cell r="F1801">
            <v>-8502277</v>
          </cell>
          <cell r="H1801">
            <v>0</v>
          </cell>
          <cell r="I1801">
            <v>-8502277</v>
          </cell>
          <cell r="J1801">
            <v>0</v>
          </cell>
          <cell r="K1801">
            <v>-8502277</v>
          </cell>
          <cell r="M1801">
            <v>-27720</v>
          </cell>
        </row>
        <row r="1802">
          <cell r="F1802">
            <v>-759361604.67999995</v>
          </cell>
          <cell r="H1802">
            <v>-53486004.07</v>
          </cell>
          <cell r="I1802">
            <v>-812847608.75</v>
          </cell>
          <cell r="J1802">
            <v>0</v>
          </cell>
          <cell r="K1802">
            <v>-812847608.75</v>
          </cell>
          <cell r="M1802">
            <v>-1604973823</v>
          </cell>
        </row>
        <row r="1803">
          <cell r="F1803">
            <v>-26436276.690000001</v>
          </cell>
          <cell r="H1803">
            <v>0</v>
          </cell>
          <cell r="I1803">
            <v>-26436276.690000001</v>
          </cell>
          <cell r="J1803">
            <v>0</v>
          </cell>
          <cell r="K1803">
            <v>-26436276.690000001</v>
          </cell>
          <cell r="M1803">
            <v>-34357351</v>
          </cell>
        </row>
        <row r="1804">
          <cell r="F1804">
            <v>0.01</v>
          </cell>
          <cell r="H1804">
            <v>0</v>
          </cell>
          <cell r="I1804">
            <v>0.01</v>
          </cell>
          <cell r="J1804">
            <v>0</v>
          </cell>
          <cell r="K1804">
            <v>0.01</v>
          </cell>
          <cell r="M1804">
            <v>-96745</v>
          </cell>
        </row>
        <row r="1805">
          <cell r="F1805">
            <v>-5.48</v>
          </cell>
          <cell r="H1805">
            <v>0</v>
          </cell>
          <cell r="I1805">
            <v>-5.48</v>
          </cell>
          <cell r="J1805">
            <v>0</v>
          </cell>
          <cell r="K1805">
            <v>-5.48</v>
          </cell>
          <cell r="M1805">
            <v>-10</v>
          </cell>
        </row>
        <row r="1806">
          <cell r="F1806">
            <v>0</v>
          </cell>
          <cell r="H1806">
            <v>0</v>
          </cell>
          <cell r="I1806">
            <v>0</v>
          </cell>
          <cell r="J1806">
            <v>0</v>
          </cell>
          <cell r="K1806">
            <v>0</v>
          </cell>
          <cell r="M1806">
            <v>0</v>
          </cell>
        </row>
        <row r="1807">
          <cell r="F1807">
            <v>-2500</v>
          </cell>
          <cell r="H1807">
            <v>0</v>
          </cell>
          <cell r="I1807">
            <v>-2500</v>
          </cell>
          <cell r="J1807">
            <v>0</v>
          </cell>
          <cell r="K1807">
            <v>-2500</v>
          </cell>
          <cell r="M1807">
            <v>-2501</v>
          </cell>
        </row>
        <row r="1808">
          <cell r="F1808">
            <v>-900238.34</v>
          </cell>
          <cell r="H1808">
            <v>0</v>
          </cell>
          <cell r="I1808">
            <v>-900238.34</v>
          </cell>
          <cell r="J1808">
            <v>0</v>
          </cell>
          <cell r="K1808">
            <v>-900238.34</v>
          </cell>
          <cell r="M1808">
            <v>-900239.5</v>
          </cell>
        </row>
        <row r="1809">
          <cell r="F1809">
            <v>-5327717.7699999996</v>
          </cell>
          <cell r="H1809">
            <v>0</v>
          </cell>
          <cell r="I1809">
            <v>-5327717.7699999996</v>
          </cell>
          <cell r="J1809">
            <v>0</v>
          </cell>
          <cell r="K1809">
            <v>-5327717.7699999996</v>
          </cell>
          <cell r="M1809">
            <v>-5403191.4400000004</v>
          </cell>
        </row>
        <row r="1810">
          <cell r="F1810">
            <v>0</v>
          </cell>
          <cell r="H1810">
            <v>0</v>
          </cell>
          <cell r="I1810">
            <v>0</v>
          </cell>
          <cell r="J1810">
            <v>0</v>
          </cell>
          <cell r="K1810">
            <v>0</v>
          </cell>
          <cell r="M1810">
            <v>-89878316</v>
          </cell>
        </row>
        <row r="1811">
          <cell r="F1811">
            <v>-4515337811.6899996</v>
          </cell>
          <cell r="H1811">
            <v>0</v>
          </cell>
          <cell r="I1811">
            <v>-4515337811.6899996</v>
          </cell>
          <cell r="J1811">
            <v>0</v>
          </cell>
          <cell r="K1811">
            <v>-4515337811.6899996</v>
          </cell>
          <cell r="M1811">
            <v>0</v>
          </cell>
        </row>
        <row r="1812">
          <cell r="F1812">
            <v>-441624532.26999998</v>
          </cell>
          <cell r="H1812">
            <v>0</v>
          </cell>
          <cell r="I1812">
            <v>-441624532.26999998</v>
          </cell>
          <cell r="J1812">
            <v>0</v>
          </cell>
          <cell r="K1812">
            <v>-441624532.26999998</v>
          </cell>
          <cell r="M1812">
            <v>0</v>
          </cell>
        </row>
        <row r="1813">
          <cell r="F1813">
            <v>-84440350.090000004</v>
          </cell>
          <cell r="H1813">
            <v>66000000</v>
          </cell>
          <cell r="I1813">
            <v>-18440350.09</v>
          </cell>
          <cell r="J1813">
            <v>0</v>
          </cell>
          <cell r="K1813">
            <v>-18440350.09</v>
          </cell>
          <cell r="M1813">
            <v>-6073693925</v>
          </cell>
        </row>
        <row r="1814">
          <cell r="F1814">
            <v>-2021010</v>
          </cell>
          <cell r="H1814">
            <v>0</v>
          </cell>
          <cell r="I1814">
            <v>-2021010</v>
          </cell>
          <cell r="J1814">
            <v>0</v>
          </cell>
          <cell r="K1814">
            <v>-2021010</v>
          </cell>
          <cell r="M1814">
            <v>-3194020</v>
          </cell>
        </row>
        <row r="1815">
          <cell r="F1815">
            <v>-5855053955.3199997</v>
          </cell>
          <cell r="H1815">
            <v>12513995.93</v>
          </cell>
          <cell r="I1815">
            <v>-5842539959.3899994</v>
          </cell>
          <cell r="J1815">
            <v>0</v>
          </cell>
          <cell r="K1815">
            <v>-5842539959.3899994</v>
          </cell>
          <cell r="M1815">
            <v>-7840055130.5299997</v>
          </cell>
        </row>
        <row r="1817">
          <cell r="F1817">
            <v>329752484.32999998</v>
          </cell>
          <cell r="H1817">
            <v>0</v>
          </cell>
          <cell r="I1817">
            <v>329752484.32999998</v>
          </cell>
          <cell r="J1817">
            <v>0</v>
          </cell>
          <cell r="K1817">
            <v>329752484.32999998</v>
          </cell>
          <cell r="M1817">
            <v>334328039</v>
          </cell>
        </row>
        <row r="1818">
          <cell r="F1818">
            <v>1736079.35</v>
          </cell>
          <cell r="H1818">
            <v>0</v>
          </cell>
          <cell r="I1818">
            <v>1736079.35</v>
          </cell>
          <cell r="J1818">
            <v>0</v>
          </cell>
          <cell r="K1818">
            <v>1736079.35</v>
          </cell>
          <cell r="M1818">
            <v>3432542</v>
          </cell>
        </row>
        <row r="1819">
          <cell r="F1819">
            <v>-2288714.16</v>
          </cell>
          <cell r="H1819">
            <v>0</v>
          </cell>
          <cell r="I1819">
            <v>-2288714.16</v>
          </cell>
          <cell r="J1819">
            <v>0</v>
          </cell>
          <cell r="K1819">
            <v>-2288714.16</v>
          </cell>
          <cell r="M1819">
            <v>0</v>
          </cell>
        </row>
        <row r="1820">
          <cell r="F1820">
            <v>0</v>
          </cell>
          <cell r="H1820">
            <v>0</v>
          </cell>
          <cell r="I1820">
            <v>0</v>
          </cell>
          <cell r="J1820">
            <v>0</v>
          </cell>
          <cell r="K1820">
            <v>0</v>
          </cell>
          <cell r="M1820">
            <v>0</v>
          </cell>
        </row>
        <row r="1821">
          <cell r="F1821">
            <v>329199849.51999998</v>
          </cell>
          <cell r="H1821">
            <v>0</v>
          </cell>
          <cell r="I1821">
            <v>329199849.51999998</v>
          </cell>
          <cell r="J1821">
            <v>0</v>
          </cell>
          <cell r="K1821">
            <v>329199849.51999998</v>
          </cell>
          <cell r="M1821">
            <v>337760581</v>
          </cell>
        </row>
        <row r="1823">
          <cell r="F1823">
            <v>28000000</v>
          </cell>
          <cell r="H1823">
            <v>0</v>
          </cell>
          <cell r="I1823">
            <v>28000000</v>
          </cell>
          <cell r="J1823">
            <v>0</v>
          </cell>
          <cell r="K1823">
            <v>28000000</v>
          </cell>
          <cell r="M1823">
            <v>28000000</v>
          </cell>
        </row>
        <row r="1824">
          <cell r="F1824">
            <v>28000000</v>
          </cell>
          <cell r="H1824">
            <v>0</v>
          </cell>
          <cell r="I1824">
            <v>28000000</v>
          </cell>
          <cell r="J1824">
            <v>0</v>
          </cell>
          <cell r="K1824">
            <v>28000000</v>
          </cell>
          <cell r="M1824">
            <v>28000000</v>
          </cell>
        </row>
        <row r="1826">
          <cell r="F1826">
            <v>-629476140</v>
          </cell>
          <cell r="H1826">
            <v>563500000</v>
          </cell>
          <cell r="I1826">
            <v>-65976140</v>
          </cell>
          <cell r="J1826">
            <v>0</v>
          </cell>
          <cell r="K1826">
            <v>-65976140</v>
          </cell>
          <cell r="M1826">
            <v>-629476140.20000005</v>
          </cell>
        </row>
        <row r="1827">
          <cell r="F1827">
            <v>654426140</v>
          </cell>
          <cell r="H1827">
            <v>0</v>
          </cell>
          <cell r="I1827">
            <v>654426140</v>
          </cell>
          <cell r="J1827">
            <v>0</v>
          </cell>
          <cell r="K1827">
            <v>654426140</v>
          </cell>
          <cell r="M1827">
            <v>641136140.20000005</v>
          </cell>
        </row>
        <row r="1828">
          <cell r="F1828">
            <v>24950000</v>
          </cell>
          <cell r="H1828">
            <v>563500000</v>
          </cell>
          <cell r="I1828">
            <v>588450000</v>
          </cell>
          <cell r="J1828">
            <v>0</v>
          </cell>
          <cell r="K1828">
            <v>588450000</v>
          </cell>
          <cell r="M1828">
            <v>11660000</v>
          </cell>
        </row>
        <row r="1830">
          <cell r="F1830">
            <v>259453910.91</v>
          </cell>
          <cell r="H1830">
            <v>0</v>
          </cell>
          <cell r="I1830">
            <v>259453910.91</v>
          </cell>
          <cell r="J1830">
            <v>0</v>
          </cell>
          <cell r="K1830">
            <v>259453910.91</v>
          </cell>
          <cell r="M1830">
            <v>265311878.69999999</v>
          </cell>
        </row>
        <row r="1831">
          <cell r="F1831">
            <v>1833233</v>
          </cell>
          <cell r="H1831">
            <v>0</v>
          </cell>
          <cell r="I1831">
            <v>1833233</v>
          </cell>
          <cell r="J1831">
            <v>0</v>
          </cell>
          <cell r="K1831">
            <v>1833233</v>
          </cell>
          <cell r="M1831">
            <v>1538797</v>
          </cell>
        </row>
        <row r="1832">
          <cell r="F1832">
            <v>261287143.91</v>
          </cell>
          <cell r="H1832">
            <v>0</v>
          </cell>
          <cell r="I1832">
            <v>261287143.91</v>
          </cell>
          <cell r="J1832">
            <v>0</v>
          </cell>
          <cell r="K1832">
            <v>261287143.91</v>
          </cell>
          <cell r="M1832">
            <v>266850675.69999999</v>
          </cell>
        </row>
        <row r="1834">
          <cell r="F1834">
            <v>0</v>
          </cell>
          <cell r="H1834">
            <v>0</v>
          </cell>
          <cell r="I1834">
            <v>0</v>
          </cell>
          <cell r="J1834">
            <v>0</v>
          </cell>
          <cell r="K1834">
            <v>0</v>
          </cell>
          <cell r="M1834">
            <v>9439874362</v>
          </cell>
        </row>
        <row r="1835">
          <cell r="F1835">
            <v>0</v>
          </cell>
          <cell r="H1835">
            <v>0</v>
          </cell>
          <cell r="I1835">
            <v>0</v>
          </cell>
          <cell r="J1835">
            <v>0</v>
          </cell>
          <cell r="K1835">
            <v>0</v>
          </cell>
          <cell r="M1835">
            <v>9439874362</v>
          </cell>
        </row>
        <row r="1837">
          <cell r="F1837">
            <v>-12444874.4</v>
          </cell>
          <cell r="H1837">
            <v>0</v>
          </cell>
          <cell r="I1837">
            <v>-12444874.4</v>
          </cell>
          <cell r="J1837">
            <v>0</v>
          </cell>
          <cell r="K1837">
            <v>-12444874.4</v>
          </cell>
          <cell r="M1837">
            <v>-20133408</v>
          </cell>
        </row>
        <row r="1838">
          <cell r="F1838">
            <v>-83534371.700000003</v>
          </cell>
          <cell r="H1838">
            <v>3560339.28</v>
          </cell>
          <cell r="I1838">
            <v>-79974032.420000002</v>
          </cell>
          <cell r="J1838">
            <v>0</v>
          </cell>
          <cell r="K1838">
            <v>-79974032.420000002</v>
          </cell>
          <cell r="M1838">
            <v>-88113200.049999997</v>
          </cell>
        </row>
        <row r="1839">
          <cell r="F1839">
            <v>47276517.490000002</v>
          </cell>
          <cell r="H1839">
            <v>0</v>
          </cell>
          <cell r="I1839">
            <v>47276517.490000002</v>
          </cell>
          <cell r="J1839">
            <v>0</v>
          </cell>
          <cell r="K1839">
            <v>47276517.490000002</v>
          </cell>
          <cell r="M1839">
            <v>22999132</v>
          </cell>
        </row>
        <row r="1840">
          <cell r="F1840">
            <v>363459511.41000003</v>
          </cell>
          <cell r="H1840">
            <v>-23580480.23</v>
          </cell>
          <cell r="I1840">
            <v>339879031.18000001</v>
          </cell>
          <cell r="J1840">
            <v>0</v>
          </cell>
          <cell r="K1840">
            <v>339879031.18000001</v>
          </cell>
          <cell r="M1840">
            <v>410952816</v>
          </cell>
        </row>
        <row r="1841">
          <cell r="F1841">
            <v>10973999.789999999</v>
          </cell>
          <cell r="H1841">
            <v>0</v>
          </cell>
          <cell r="I1841">
            <v>10973999.789999999</v>
          </cell>
          <cell r="J1841">
            <v>0</v>
          </cell>
          <cell r="K1841">
            <v>10973999.789999999</v>
          </cell>
          <cell r="M1841">
            <v>12279941</v>
          </cell>
        </row>
        <row r="1842">
          <cell r="F1842">
            <v>50046377.670000002</v>
          </cell>
          <cell r="H1842">
            <v>0</v>
          </cell>
          <cell r="I1842">
            <v>50046377.670000002</v>
          </cell>
          <cell r="J1842">
            <v>0</v>
          </cell>
          <cell r="K1842">
            <v>50046377.670000002</v>
          </cell>
          <cell r="M1842">
            <v>31249357</v>
          </cell>
        </row>
        <row r="1843">
          <cell r="F1843">
            <v>0</v>
          </cell>
          <cell r="H1843">
            <v>0</v>
          </cell>
          <cell r="I1843">
            <v>0</v>
          </cell>
          <cell r="J1843">
            <v>0</v>
          </cell>
          <cell r="K1843">
            <v>0</v>
          </cell>
          <cell r="M1843">
            <v>0</v>
          </cell>
        </row>
        <row r="1844">
          <cell r="F1844">
            <v>5562518.4699999997</v>
          </cell>
          <cell r="H1844">
            <v>0</v>
          </cell>
          <cell r="I1844">
            <v>5562518.4699999997</v>
          </cell>
          <cell r="J1844">
            <v>0</v>
          </cell>
          <cell r="K1844">
            <v>5562518.4699999997</v>
          </cell>
          <cell r="M1844">
            <v>5897318</v>
          </cell>
        </row>
        <row r="1845">
          <cell r="F1845">
            <v>328154694.82999998</v>
          </cell>
          <cell r="H1845">
            <v>0</v>
          </cell>
          <cell r="I1845">
            <v>328154694.82999998</v>
          </cell>
          <cell r="J1845">
            <v>0</v>
          </cell>
          <cell r="K1845">
            <v>328154694.82999998</v>
          </cell>
          <cell r="M1845">
            <v>284212263</v>
          </cell>
        </row>
        <row r="1846">
          <cell r="F1846">
            <v>4355849.07</v>
          </cell>
          <cell r="H1846">
            <v>0</v>
          </cell>
          <cell r="I1846">
            <v>4355849.07</v>
          </cell>
          <cell r="J1846">
            <v>0</v>
          </cell>
          <cell r="K1846">
            <v>4355849.07</v>
          </cell>
          <cell r="M1846">
            <v>7965671</v>
          </cell>
        </row>
        <row r="1847">
          <cell r="F1847">
            <v>713850222.63000011</v>
          </cell>
          <cell r="H1847">
            <v>-20020140.949999999</v>
          </cell>
          <cell r="I1847">
            <v>693830081.68000019</v>
          </cell>
          <cell r="J1847">
            <v>0</v>
          </cell>
          <cell r="K1847">
            <v>693830081.68000019</v>
          </cell>
          <cell r="M1847">
            <v>667309889.95000005</v>
          </cell>
        </row>
        <row r="1849">
          <cell r="F1849">
            <v>3310546.77</v>
          </cell>
          <cell r="H1849">
            <v>0</v>
          </cell>
          <cell r="I1849">
            <v>3310546.77</v>
          </cell>
          <cell r="J1849">
            <v>0</v>
          </cell>
          <cell r="K1849">
            <v>3310546.77</v>
          </cell>
          <cell r="M1849">
            <v>4103544</v>
          </cell>
        </row>
        <row r="1850">
          <cell r="F1850">
            <v>150171860.46000001</v>
          </cell>
          <cell r="H1850">
            <v>121409326.7</v>
          </cell>
          <cell r="I1850">
            <v>271581187.16000003</v>
          </cell>
          <cell r="J1850">
            <v>0</v>
          </cell>
          <cell r="K1850">
            <v>271581187.16000003</v>
          </cell>
          <cell r="M1850">
            <v>62582298.909999996</v>
          </cell>
        </row>
        <row r="1851">
          <cell r="F1851">
            <v>4515337811.6899996</v>
          </cell>
          <cell r="H1851">
            <v>0</v>
          </cell>
          <cell r="I1851">
            <v>4515337811.6899996</v>
          </cell>
          <cell r="J1851">
            <v>0</v>
          </cell>
          <cell r="K1851">
            <v>4515337811.6899996</v>
          </cell>
          <cell r="M1851">
            <v>0</v>
          </cell>
        </row>
        <row r="1852">
          <cell r="F1852">
            <v>54833728.490000002</v>
          </cell>
          <cell r="H1852">
            <v>0</v>
          </cell>
          <cell r="I1852">
            <v>54833728.490000002</v>
          </cell>
          <cell r="J1852">
            <v>0</v>
          </cell>
          <cell r="K1852">
            <v>54833728.490000002</v>
          </cell>
          <cell r="M1852">
            <v>54833728</v>
          </cell>
        </row>
        <row r="1853">
          <cell r="F1853">
            <v>355548803.13</v>
          </cell>
          <cell r="H1853">
            <v>-168104.88</v>
          </cell>
          <cell r="I1853">
            <v>355380698.25</v>
          </cell>
          <cell r="J1853">
            <v>0</v>
          </cell>
          <cell r="K1853">
            <v>355380698.25</v>
          </cell>
          <cell r="M1853">
            <v>256238639.69999999</v>
          </cell>
        </row>
        <row r="1854">
          <cell r="F1854">
            <v>69684497.920000002</v>
          </cell>
          <cell r="H1854">
            <v>0</v>
          </cell>
          <cell r="I1854">
            <v>69684497.920000002</v>
          </cell>
          <cell r="J1854">
            <v>0</v>
          </cell>
          <cell r="K1854">
            <v>69684497.920000002</v>
          </cell>
          <cell r="M1854">
            <v>85947933</v>
          </cell>
        </row>
        <row r="1855">
          <cell r="F1855">
            <v>5.48</v>
          </cell>
          <cell r="H1855">
            <v>0</v>
          </cell>
          <cell r="I1855">
            <v>5.48</v>
          </cell>
          <cell r="J1855">
            <v>0</v>
          </cell>
          <cell r="K1855">
            <v>5.48</v>
          </cell>
          <cell r="M1855">
            <v>939119</v>
          </cell>
        </row>
        <row r="1856">
          <cell r="F1856">
            <v>11408355.24</v>
          </cell>
          <cell r="H1856">
            <v>0</v>
          </cell>
          <cell r="I1856">
            <v>11408355.24</v>
          </cell>
          <cell r="J1856">
            <v>0</v>
          </cell>
          <cell r="K1856">
            <v>11408355.24</v>
          </cell>
          <cell r="M1856">
            <v>-1</v>
          </cell>
        </row>
        <row r="1857">
          <cell r="F1857">
            <v>0</v>
          </cell>
          <cell r="H1857">
            <v>0</v>
          </cell>
          <cell r="I1857">
            <v>0</v>
          </cell>
          <cell r="J1857">
            <v>0</v>
          </cell>
          <cell r="K1857">
            <v>0</v>
          </cell>
          <cell r="M1857">
            <v>0</v>
          </cell>
        </row>
        <row r="1858">
          <cell r="F1858">
            <v>59175217.68</v>
          </cell>
          <cell r="H1858">
            <v>0</v>
          </cell>
          <cell r="I1858">
            <v>59175217.68</v>
          </cell>
          <cell r="J1858">
            <v>0</v>
          </cell>
          <cell r="K1858">
            <v>59175217.68</v>
          </cell>
          <cell r="M1858">
            <v>21550045</v>
          </cell>
        </row>
        <row r="1859">
          <cell r="F1859">
            <v>0</v>
          </cell>
          <cell r="H1859">
            <v>23600655.739999998</v>
          </cell>
          <cell r="I1859">
            <v>23600655.739999998</v>
          </cell>
          <cell r="J1859">
            <v>0</v>
          </cell>
          <cell r="K1859">
            <v>23600655.739999998</v>
          </cell>
          <cell r="M1859">
            <v>0</v>
          </cell>
        </row>
        <row r="1860">
          <cell r="F1860">
            <v>-0.24</v>
          </cell>
          <cell r="H1860">
            <v>0</v>
          </cell>
          <cell r="I1860">
            <v>-0.24</v>
          </cell>
          <cell r="J1860">
            <v>0</v>
          </cell>
          <cell r="K1860">
            <v>-0.24</v>
          </cell>
          <cell r="M1860">
            <v>1814319</v>
          </cell>
        </row>
        <row r="1861">
          <cell r="F1861">
            <v>55032327.149999999</v>
          </cell>
          <cell r="H1861">
            <v>0</v>
          </cell>
          <cell r="I1861">
            <v>55032327.149999999</v>
          </cell>
          <cell r="J1861">
            <v>0</v>
          </cell>
          <cell r="K1861">
            <v>55032327.149999999</v>
          </cell>
          <cell r="M1861">
            <v>48386574</v>
          </cell>
        </row>
        <row r="1862">
          <cell r="F1862">
            <v>0</v>
          </cell>
          <cell r="H1862">
            <v>0</v>
          </cell>
          <cell r="I1862">
            <v>0</v>
          </cell>
          <cell r="J1862">
            <v>0</v>
          </cell>
          <cell r="K1862">
            <v>0</v>
          </cell>
          <cell r="M1862">
            <v>27506938</v>
          </cell>
        </row>
        <row r="1863">
          <cell r="F1863">
            <v>0</v>
          </cell>
          <cell r="H1863">
            <v>0</v>
          </cell>
          <cell r="I1863">
            <v>0</v>
          </cell>
          <cell r="J1863">
            <v>0</v>
          </cell>
          <cell r="K1863">
            <v>0</v>
          </cell>
          <cell r="M1863">
            <v>0</v>
          </cell>
        </row>
        <row r="1864">
          <cell r="F1864">
            <v>5274503153.7699995</v>
          </cell>
          <cell r="H1864">
            <v>144841877.56</v>
          </cell>
          <cell r="I1864">
            <v>5419345031.329999</v>
          </cell>
          <cell r="J1864">
            <v>0</v>
          </cell>
          <cell r="K1864">
            <v>5419345031.329999</v>
          </cell>
          <cell r="M1864">
            <v>563903137.61000001</v>
          </cell>
        </row>
        <row r="1894">
          <cell r="F1894">
            <v>0</v>
          </cell>
          <cell r="H1894">
            <v>0</v>
          </cell>
          <cell r="I1894">
            <v>0</v>
          </cell>
          <cell r="J1894">
            <v>0</v>
          </cell>
          <cell r="K1894">
            <v>0</v>
          </cell>
          <cell r="M1894">
            <v>0</v>
          </cell>
        </row>
        <row r="1895">
          <cell r="F1895">
            <v>0</v>
          </cell>
          <cell r="H1895">
            <v>0</v>
          </cell>
          <cell r="I1895">
            <v>0</v>
          </cell>
          <cell r="J1895">
            <v>0</v>
          </cell>
          <cell r="K1895">
            <v>0</v>
          </cell>
          <cell r="M1895">
            <v>0</v>
          </cell>
        </row>
        <row r="1896">
          <cell r="F1896">
            <v>0</v>
          </cell>
          <cell r="H1896">
            <v>0</v>
          </cell>
          <cell r="I1896">
            <v>0</v>
          </cell>
          <cell r="J1896">
            <v>0</v>
          </cell>
          <cell r="K1896">
            <v>0</v>
          </cell>
          <cell r="M1896">
            <v>0</v>
          </cell>
        </row>
        <row r="1898">
          <cell r="F1898">
            <v>-91669074.239999995</v>
          </cell>
          <cell r="H1898">
            <v>0</v>
          </cell>
          <cell r="I1898">
            <v>-91669074.239999995</v>
          </cell>
          <cell r="J1898">
            <v>0</v>
          </cell>
          <cell r="K1898">
            <v>-91669074.239999995</v>
          </cell>
          <cell r="M1898">
            <v>-346819814</v>
          </cell>
        </row>
        <row r="1899">
          <cell r="F1899">
            <v>0</v>
          </cell>
          <cell r="H1899">
            <v>0</v>
          </cell>
          <cell r="I1899">
            <v>0</v>
          </cell>
          <cell r="J1899">
            <v>0</v>
          </cell>
          <cell r="K1899">
            <v>0</v>
          </cell>
          <cell r="M1899">
            <v>0</v>
          </cell>
        </row>
        <row r="1900">
          <cell r="F1900">
            <v>-91669074.239999995</v>
          </cell>
          <cell r="H1900">
            <v>0</v>
          </cell>
          <cell r="I1900">
            <v>-91669074.239999995</v>
          </cell>
          <cell r="J1900">
            <v>0</v>
          </cell>
          <cell r="K1900">
            <v>-91669074.239999995</v>
          </cell>
          <cell r="M1900">
            <v>-346819814</v>
          </cell>
        </row>
        <row r="1902">
          <cell r="F1902">
            <v>0</v>
          </cell>
          <cell r="H1902">
            <v>0</v>
          </cell>
          <cell r="I1902">
            <v>0</v>
          </cell>
          <cell r="J1902">
            <v>0</v>
          </cell>
          <cell r="K1902">
            <v>0</v>
          </cell>
          <cell r="M1902">
            <v>0</v>
          </cell>
        </row>
        <row r="1903">
          <cell r="F1903">
            <v>0</v>
          </cell>
          <cell r="H1903">
            <v>0</v>
          </cell>
          <cell r="I1903">
            <v>0</v>
          </cell>
          <cell r="J1903">
            <v>0</v>
          </cell>
          <cell r="K1903">
            <v>0</v>
          </cell>
          <cell r="M1903">
            <v>0</v>
          </cell>
        </row>
        <row r="1905">
          <cell r="F1905">
            <v>0</v>
          </cell>
          <cell r="H1905">
            <v>0</v>
          </cell>
          <cell r="I1905">
            <v>0</v>
          </cell>
          <cell r="J1905">
            <v>0</v>
          </cell>
          <cell r="K1905">
            <v>0</v>
          </cell>
          <cell r="M1905">
            <v>0</v>
          </cell>
        </row>
        <row r="1906">
          <cell r="F1906">
            <v>0</v>
          </cell>
          <cell r="H1906">
            <v>0</v>
          </cell>
          <cell r="I1906">
            <v>0</v>
          </cell>
          <cell r="J1906">
            <v>0</v>
          </cell>
          <cell r="K1906">
            <v>0</v>
          </cell>
          <cell r="M1906">
            <v>0</v>
          </cell>
        </row>
        <row r="1908">
          <cell r="F1908">
            <v>0</v>
          </cell>
          <cell r="H1908">
            <v>0</v>
          </cell>
          <cell r="I1908">
            <v>0</v>
          </cell>
          <cell r="J1908">
            <v>0</v>
          </cell>
          <cell r="K1908">
            <v>0</v>
          </cell>
          <cell r="M1908">
            <v>0</v>
          </cell>
        </row>
        <row r="1909">
          <cell r="F1909">
            <v>0</v>
          </cell>
          <cell r="H1909">
            <v>0</v>
          </cell>
          <cell r="I1909">
            <v>0</v>
          </cell>
          <cell r="J1909">
            <v>0</v>
          </cell>
          <cell r="K1909">
            <v>0</v>
          </cell>
          <cell r="M1909">
            <v>0</v>
          </cell>
        </row>
        <row r="1911">
          <cell r="F1911">
            <v>0</v>
          </cell>
          <cell r="H1911">
            <v>0</v>
          </cell>
          <cell r="I1911">
            <v>0</v>
          </cell>
          <cell r="J1911">
            <v>0</v>
          </cell>
          <cell r="K1911">
            <v>0</v>
          </cell>
          <cell r="M1911">
            <v>0</v>
          </cell>
        </row>
        <row r="1912">
          <cell r="F1912">
            <v>0</v>
          </cell>
          <cell r="H1912">
            <v>0</v>
          </cell>
          <cell r="I1912">
            <v>0</v>
          </cell>
          <cell r="J1912">
            <v>0</v>
          </cell>
          <cell r="K1912">
            <v>0</v>
          </cell>
          <cell r="M1912">
            <v>0</v>
          </cell>
        </row>
        <row r="1914">
          <cell r="F1914">
            <v>0</v>
          </cell>
          <cell r="H1914">
            <v>0</v>
          </cell>
          <cell r="I1914">
            <v>0</v>
          </cell>
          <cell r="J1914">
            <v>0</v>
          </cell>
          <cell r="K1914">
            <v>0</v>
          </cell>
          <cell r="M1914">
            <v>0</v>
          </cell>
        </row>
        <row r="1916">
          <cell r="F1916">
            <v>556074965.57000005</v>
          </cell>
          <cell r="H1916">
            <v>0</v>
          </cell>
          <cell r="I1916">
            <v>556074965.57000005</v>
          </cell>
          <cell r="J1916">
            <v>0</v>
          </cell>
          <cell r="K1916">
            <v>556074965.57000005</v>
          </cell>
          <cell r="M1916">
            <v>478107517</v>
          </cell>
        </row>
        <row r="1917">
          <cell r="F1917">
            <v>556074965.57000005</v>
          </cell>
          <cell r="H1917">
            <v>0</v>
          </cell>
          <cell r="I1917">
            <v>556074965.57000005</v>
          </cell>
          <cell r="J1917">
            <v>0</v>
          </cell>
          <cell r="K1917">
            <v>556074965.57000005</v>
          </cell>
          <cell r="M1917">
            <v>478107517</v>
          </cell>
        </row>
        <row r="1919">
          <cell r="F1919">
            <v>0</v>
          </cell>
          <cell r="H1919">
            <v>0</v>
          </cell>
          <cell r="I1919">
            <v>0</v>
          </cell>
          <cell r="J1919">
            <v>0</v>
          </cell>
          <cell r="K1919">
            <v>0</v>
          </cell>
          <cell r="M1919">
            <v>0</v>
          </cell>
        </row>
        <row r="1920">
          <cell r="F1920">
            <v>0</v>
          </cell>
          <cell r="H1920">
            <v>0</v>
          </cell>
          <cell r="I1920">
            <v>0</v>
          </cell>
          <cell r="J1920">
            <v>0</v>
          </cell>
          <cell r="K1920">
            <v>0</v>
          </cell>
          <cell r="M1920">
            <v>0</v>
          </cell>
        </row>
        <row r="1921">
          <cell r="F1921">
            <v>0</v>
          </cell>
          <cell r="H1921">
            <v>0</v>
          </cell>
          <cell r="I1921">
            <v>0</v>
          </cell>
          <cell r="J1921">
            <v>0</v>
          </cell>
          <cell r="K1921">
            <v>0</v>
          </cell>
          <cell r="M1921">
            <v>0</v>
          </cell>
        </row>
        <row r="1923">
          <cell r="F1923">
            <v>0</v>
          </cell>
          <cell r="H1923">
            <v>0</v>
          </cell>
          <cell r="I1923">
            <v>0</v>
          </cell>
          <cell r="J1923">
            <v>0</v>
          </cell>
          <cell r="K1923">
            <v>0</v>
          </cell>
          <cell r="M1923">
            <v>0</v>
          </cell>
        </row>
        <row r="1924">
          <cell r="F1924">
            <v>0</v>
          </cell>
          <cell r="H1924">
            <v>0</v>
          </cell>
          <cell r="I1924">
            <v>0</v>
          </cell>
          <cell r="J1924">
            <v>0</v>
          </cell>
          <cell r="K1924">
            <v>0</v>
          </cell>
          <cell r="M1924">
            <v>0</v>
          </cell>
        </row>
        <row r="1926">
          <cell r="F1926">
            <v>0</v>
          </cell>
          <cell r="H1926">
            <v>0</v>
          </cell>
          <cell r="I1926">
            <v>0</v>
          </cell>
          <cell r="J1926">
            <v>0</v>
          </cell>
          <cell r="K1926">
            <v>0</v>
          </cell>
          <cell r="M1926">
            <v>0</v>
          </cell>
        </row>
        <row r="1927">
          <cell r="F1927">
            <v>0</v>
          </cell>
          <cell r="H1927">
            <v>0</v>
          </cell>
          <cell r="I1927">
            <v>0</v>
          </cell>
          <cell r="J1927">
            <v>0</v>
          </cell>
          <cell r="K1927">
            <v>0</v>
          </cell>
          <cell r="M1927">
            <v>0</v>
          </cell>
        </row>
        <row r="1929">
          <cell r="F1929">
            <v>-395005419.75999999</v>
          </cell>
          <cell r="H1929">
            <v>0</v>
          </cell>
          <cell r="I1929">
            <v>-395005419.75999999</v>
          </cell>
          <cell r="J1929">
            <v>0</v>
          </cell>
          <cell r="K1929">
            <v>-395005419.75999999</v>
          </cell>
          <cell r="M1929">
            <v>-319278168.30000001</v>
          </cell>
        </row>
        <row r="1930">
          <cell r="F1930">
            <v>-395005419.75999999</v>
          </cell>
          <cell r="H1930">
            <v>0</v>
          </cell>
          <cell r="I1930">
            <v>-395005419.75999999</v>
          </cell>
          <cell r="J1930">
            <v>0</v>
          </cell>
          <cell r="K1930">
            <v>-395005419.75999999</v>
          </cell>
          <cell r="M1930">
            <v>-319278168.30000001</v>
          </cell>
        </row>
        <row r="1932">
          <cell r="F1932">
            <v>0</v>
          </cell>
          <cell r="H1932">
            <v>0</v>
          </cell>
          <cell r="I1932">
            <v>0</v>
          </cell>
          <cell r="J1932">
            <v>0</v>
          </cell>
          <cell r="K1932">
            <v>0</v>
          </cell>
          <cell r="M1932">
            <v>0</v>
          </cell>
        </row>
        <row r="1933">
          <cell r="F1933">
            <v>0</v>
          </cell>
          <cell r="H1933">
            <v>0</v>
          </cell>
          <cell r="I1933">
            <v>0</v>
          </cell>
          <cell r="J1933">
            <v>0</v>
          </cell>
          <cell r="K1933">
            <v>0</v>
          </cell>
          <cell r="M1933">
            <v>0</v>
          </cell>
        </row>
        <row r="1935">
          <cell r="F1935">
            <v>-2705097.47</v>
          </cell>
          <cell r="H1935">
            <v>0</v>
          </cell>
          <cell r="I1935">
            <v>-2705097.47</v>
          </cell>
          <cell r="J1935">
            <v>0</v>
          </cell>
          <cell r="K1935">
            <v>-2705097.47</v>
          </cell>
          <cell r="M1935">
            <v>-2483921</v>
          </cell>
        </row>
        <row r="1936">
          <cell r="F1936">
            <v>-2705097.47</v>
          </cell>
          <cell r="H1936">
            <v>0</v>
          </cell>
          <cell r="I1936">
            <v>-2705097.47</v>
          </cell>
          <cell r="J1936">
            <v>0</v>
          </cell>
          <cell r="K1936">
            <v>-2705097.47</v>
          </cell>
          <cell r="M1936">
            <v>-2483921</v>
          </cell>
        </row>
        <row r="1938">
          <cell r="F1938">
            <v>-122434365.51000001</v>
          </cell>
          <cell r="H1938">
            <v>97572390</v>
          </cell>
          <cell r="I1938">
            <v>-24861975.510000002</v>
          </cell>
          <cell r="J1938">
            <v>0</v>
          </cell>
          <cell r="K1938">
            <v>-24861975.510000002</v>
          </cell>
          <cell r="M1938">
            <v>-290336988</v>
          </cell>
        </row>
        <row r="1939">
          <cell r="F1939">
            <v>-410210176</v>
          </cell>
          <cell r="H1939">
            <v>390877176</v>
          </cell>
          <cell r="I1939">
            <v>-19333000</v>
          </cell>
          <cell r="J1939">
            <v>0</v>
          </cell>
          <cell r="K1939">
            <v>-19333000</v>
          </cell>
          <cell r="M1939">
            <v>-565608176</v>
          </cell>
        </row>
        <row r="1940">
          <cell r="F1940">
            <v>514856138</v>
          </cell>
          <cell r="H1940">
            <v>-514856138</v>
          </cell>
          <cell r="I1940">
            <v>0</v>
          </cell>
          <cell r="J1940">
            <v>0</v>
          </cell>
          <cell r="K1940">
            <v>0</v>
          </cell>
          <cell r="M1940">
            <v>848547013</v>
          </cell>
        </row>
        <row r="1941">
          <cell r="F1941">
            <v>0</v>
          </cell>
          <cell r="H1941">
            <v>0</v>
          </cell>
          <cell r="I1941">
            <v>0</v>
          </cell>
          <cell r="J1941">
            <v>0</v>
          </cell>
          <cell r="K1941">
            <v>0</v>
          </cell>
          <cell r="M1941">
            <v>0</v>
          </cell>
        </row>
        <row r="1942">
          <cell r="F1942">
            <v>0</v>
          </cell>
          <cell r="H1942">
            <v>0</v>
          </cell>
          <cell r="I1942">
            <v>0</v>
          </cell>
          <cell r="J1942">
            <v>0</v>
          </cell>
          <cell r="K1942">
            <v>0</v>
          </cell>
          <cell r="M1942">
            <v>0</v>
          </cell>
        </row>
        <row r="1943">
          <cell r="F1943">
            <v>0</v>
          </cell>
          <cell r="H1943">
            <v>0</v>
          </cell>
          <cell r="I1943">
            <v>0</v>
          </cell>
          <cell r="J1943">
            <v>0</v>
          </cell>
          <cell r="K1943">
            <v>0</v>
          </cell>
          <cell r="M1943">
            <v>0</v>
          </cell>
        </row>
        <row r="1944">
          <cell r="F1944">
            <v>-17788403.50999999</v>
          </cell>
          <cell r="H1944">
            <v>-26406572</v>
          </cell>
          <cell r="I1944">
            <v>-44194975.510000005</v>
          </cell>
          <cell r="J1944">
            <v>0</v>
          </cell>
          <cell r="K1944">
            <v>-44194975.510000005</v>
          </cell>
          <cell r="M1944">
            <v>-7398151</v>
          </cell>
        </row>
        <row r="1946">
          <cell r="F1946">
            <v>-680418796.91999996</v>
          </cell>
          <cell r="H1946">
            <v>-7917266.0700000003</v>
          </cell>
          <cell r="I1946">
            <v>-688336062.99000001</v>
          </cell>
          <cell r="J1946">
            <v>0</v>
          </cell>
          <cell r="K1946">
            <v>-688336062.99000001</v>
          </cell>
          <cell r="M1946">
            <v>-724054290</v>
          </cell>
        </row>
        <row r="1947">
          <cell r="F1947">
            <v>-2567637965.3000002</v>
          </cell>
          <cell r="H1947">
            <v>2154666286</v>
          </cell>
          <cell r="I1947">
            <v>-412971679.30000001</v>
          </cell>
          <cell r="J1947">
            <v>0</v>
          </cell>
          <cell r="K1947">
            <v>-412971679.30000001</v>
          </cell>
          <cell r="M1947">
            <v>-2607046551</v>
          </cell>
        </row>
        <row r="1948">
          <cell r="F1948">
            <v>-3248056762.2200003</v>
          </cell>
          <cell r="H1948">
            <v>2146749019.9300001</v>
          </cell>
          <cell r="I1948">
            <v>-1101307742.29</v>
          </cell>
          <cell r="J1948">
            <v>0</v>
          </cell>
          <cell r="K1948">
            <v>-1101307742.29</v>
          </cell>
          <cell r="M1948">
            <v>-3331100841</v>
          </cell>
        </row>
        <row r="1950">
          <cell r="F1950">
            <v>0</v>
          </cell>
          <cell r="H1950">
            <v>0</v>
          </cell>
          <cell r="I1950">
            <v>0</v>
          </cell>
          <cell r="J1950">
            <v>0</v>
          </cell>
          <cell r="K1950">
            <v>0</v>
          </cell>
          <cell r="M1950">
            <v>0</v>
          </cell>
        </row>
        <row r="1952">
          <cell r="F1952">
            <v>0</v>
          </cell>
          <cell r="H1952">
            <v>0</v>
          </cell>
          <cell r="I1952">
            <v>0</v>
          </cell>
          <cell r="J1952">
            <v>0</v>
          </cell>
          <cell r="K1952">
            <v>0</v>
          </cell>
          <cell r="M1952">
            <v>0</v>
          </cell>
        </row>
        <row r="1954">
          <cell r="F1954">
            <v>0</v>
          </cell>
          <cell r="H1954">
            <v>0</v>
          </cell>
          <cell r="I1954">
            <v>0</v>
          </cell>
          <cell r="J1954">
            <v>0</v>
          </cell>
          <cell r="K1954">
            <v>0</v>
          </cell>
          <cell r="M1954">
            <v>0</v>
          </cell>
        </row>
        <row r="1956">
          <cell r="F1956">
            <v>35796111.43</v>
          </cell>
          <cell r="H1956">
            <v>30518.25</v>
          </cell>
          <cell r="I1956">
            <v>35826629.68</v>
          </cell>
          <cell r="J1956">
            <v>0</v>
          </cell>
          <cell r="K1956">
            <v>35826629.68</v>
          </cell>
          <cell r="M1956">
            <v>40391492.409999996</v>
          </cell>
        </row>
        <row r="1957">
          <cell r="F1957">
            <v>35796111.43</v>
          </cell>
          <cell r="H1957">
            <v>30518.25</v>
          </cell>
          <cell r="I1957">
            <v>35826629.68</v>
          </cell>
          <cell r="J1957">
            <v>0</v>
          </cell>
          <cell r="K1957">
            <v>35826629.68</v>
          </cell>
          <cell r="M1957">
            <v>40391492.409999996</v>
          </cell>
        </row>
        <row r="1959">
          <cell r="F1959">
            <v>40434994.369999997</v>
          </cell>
          <cell r="H1959">
            <v>0</v>
          </cell>
          <cell r="I1959">
            <v>40434994.369999997</v>
          </cell>
          <cell r="J1959">
            <v>0</v>
          </cell>
          <cell r="K1959">
            <v>40434994.369999997</v>
          </cell>
          <cell r="M1959">
            <v>32705081</v>
          </cell>
        </row>
        <row r="1960">
          <cell r="F1960">
            <v>25281889.010000002</v>
          </cell>
          <cell r="H1960">
            <v>0</v>
          </cell>
          <cell r="I1960">
            <v>25281889.010000002</v>
          </cell>
          <cell r="J1960">
            <v>0</v>
          </cell>
          <cell r="K1960">
            <v>25281889.010000002</v>
          </cell>
          <cell r="M1960">
            <v>12952066</v>
          </cell>
        </row>
        <row r="1961">
          <cell r="F1961">
            <v>65716883.379999995</v>
          </cell>
          <cell r="H1961">
            <v>0</v>
          </cell>
          <cell r="I1961">
            <v>65716883.379999995</v>
          </cell>
          <cell r="J1961">
            <v>0</v>
          </cell>
          <cell r="K1961">
            <v>65716883.379999995</v>
          </cell>
          <cell r="M1961">
            <v>45657147</v>
          </cell>
        </row>
        <row r="1963">
          <cell r="F1963">
            <v>135550135.88999999</v>
          </cell>
          <cell r="H1963">
            <v>7318895.8899999997</v>
          </cell>
          <cell r="I1963">
            <v>142869031.78</v>
          </cell>
          <cell r="J1963">
            <v>0</v>
          </cell>
          <cell r="K1963">
            <v>142869031.78</v>
          </cell>
          <cell r="M1963">
            <v>156808731</v>
          </cell>
        </row>
        <row r="1964">
          <cell r="F1964">
            <v>20966277.329999998</v>
          </cell>
          <cell r="H1964">
            <v>0</v>
          </cell>
          <cell r="I1964">
            <v>20966277.329999998</v>
          </cell>
          <cell r="J1964">
            <v>0</v>
          </cell>
          <cell r="K1964">
            <v>20966277.329999998</v>
          </cell>
          <cell r="M1964">
            <v>14255730</v>
          </cell>
        </row>
        <row r="1965">
          <cell r="F1965">
            <v>5085900.3600000003</v>
          </cell>
          <cell r="H1965">
            <v>998630.16</v>
          </cell>
          <cell r="I1965">
            <v>6084530.5199999996</v>
          </cell>
          <cell r="J1965">
            <v>0</v>
          </cell>
          <cell r="K1965">
            <v>6084530.5199999996</v>
          </cell>
          <cell r="M1965">
            <v>13045648</v>
          </cell>
        </row>
        <row r="1966">
          <cell r="F1966">
            <v>2513587.2000000002</v>
          </cell>
          <cell r="H1966">
            <v>0</v>
          </cell>
          <cell r="I1966">
            <v>2513587.2000000002</v>
          </cell>
          <cell r="J1966">
            <v>0</v>
          </cell>
          <cell r="K1966">
            <v>2513587.2000000002</v>
          </cell>
          <cell r="M1966">
            <v>1239469</v>
          </cell>
        </row>
        <row r="1967">
          <cell r="F1967">
            <v>2892548.15</v>
          </cell>
          <cell r="H1967">
            <v>0</v>
          </cell>
          <cell r="I1967">
            <v>2892548.15</v>
          </cell>
          <cell r="J1967">
            <v>0</v>
          </cell>
          <cell r="K1967">
            <v>2892548.15</v>
          </cell>
          <cell r="M1967">
            <v>-972534</v>
          </cell>
        </row>
        <row r="1968">
          <cell r="F1968">
            <v>83672057.189999998</v>
          </cell>
          <cell r="H1968">
            <v>150915</v>
          </cell>
          <cell r="I1968">
            <v>83822972.189999998</v>
          </cell>
          <cell r="J1968">
            <v>0</v>
          </cell>
          <cell r="K1968">
            <v>83822972.189999998</v>
          </cell>
          <cell r="M1968">
            <v>44058339</v>
          </cell>
        </row>
        <row r="1969">
          <cell r="F1969">
            <v>7873665.5499999998</v>
          </cell>
          <cell r="H1969">
            <v>0</v>
          </cell>
          <cell r="I1969">
            <v>7873665.5499999998</v>
          </cell>
          <cell r="J1969">
            <v>0</v>
          </cell>
          <cell r="K1969">
            <v>7873665.5499999998</v>
          </cell>
          <cell r="M1969">
            <v>10151197</v>
          </cell>
        </row>
        <row r="1970">
          <cell r="F1970">
            <v>18231660.02</v>
          </cell>
          <cell r="H1970">
            <v>0</v>
          </cell>
          <cell r="I1970">
            <v>18231660.02</v>
          </cell>
          <cell r="J1970">
            <v>0</v>
          </cell>
          <cell r="K1970">
            <v>18231660.02</v>
          </cell>
          <cell r="M1970">
            <v>0</v>
          </cell>
        </row>
        <row r="1971">
          <cell r="F1971">
            <v>276785831.69</v>
          </cell>
          <cell r="H1971">
            <v>8468441.0500000007</v>
          </cell>
          <cell r="I1971">
            <v>285254272.74000001</v>
          </cell>
          <cell r="J1971">
            <v>0</v>
          </cell>
          <cell r="K1971">
            <v>285254272.74000001</v>
          </cell>
          <cell r="M1971">
            <v>238586580</v>
          </cell>
        </row>
        <row r="1973">
          <cell r="F1973">
            <v>0</v>
          </cell>
          <cell r="H1973">
            <v>0</v>
          </cell>
          <cell r="I1973">
            <v>0</v>
          </cell>
          <cell r="J1973">
            <v>0</v>
          </cell>
          <cell r="K1973">
            <v>0</v>
          </cell>
          <cell r="M1973">
            <v>0</v>
          </cell>
        </row>
        <row r="1974">
          <cell r="F1974">
            <v>0</v>
          </cell>
          <cell r="H1974">
            <v>0</v>
          </cell>
          <cell r="I1974">
            <v>0</v>
          </cell>
          <cell r="J1974">
            <v>0</v>
          </cell>
          <cell r="K1974">
            <v>0</v>
          </cell>
          <cell r="M1974">
            <v>0</v>
          </cell>
        </row>
        <row r="1976">
          <cell r="F1976">
            <v>0</v>
          </cell>
          <cell r="H1976">
            <v>0</v>
          </cell>
          <cell r="I1976">
            <v>0</v>
          </cell>
          <cell r="J1976">
            <v>0</v>
          </cell>
          <cell r="K1976">
            <v>0</v>
          </cell>
          <cell r="M1976">
            <v>0</v>
          </cell>
        </row>
        <row r="1977">
          <cell r="F1977">
            <v>0</v>
          </cell>
          <cell r="H1977">
            <v>0</v>
          </cell>
          <cell r="I1977">
            <v>0</v>
          </cell>
          <cell r="J1977">
            <v>0</v>
          </cell>
          <cell r="K1977">
            <v>0</v>
          </cell>
          <cell r="M1977">
            <v>0</v>
          </cell>
        </row>
        <row r="1979">
          <cell r="F1979">
            <v>0</v>
          </cell>
          <cell r="H1979">
            <v>0</v>
          </cell>
          <cell r="I1979">
            <v>0</v>
          </cell>
          <cell r="J1979">
            <v>0</v>
          </cell>
          <cell r="K1979">
            <v>0</v>
          </cell>
          <cell r="M1979">
            <v>0</v>
          </cell>
        </row>
        <row r="1980">
          <cell r="F1980">
            <v>0</v>
          </cell>
          <cell r="H1980">
            <v>0</v>
          </cell>
          <cell r="I1980">
            <v>0</v>
          </cell>
          <cell r="J1980">
            <v>0</v>
          </cell>
          <cell r="K1980">
            <v>0</v>
          </cell>
          <cell r="M1980">
            <v>0</v>
          </cell>
        </row>
        <row r="1983">
          <cell r="F1983">
            <v>0</v>
          </cell>
          <cell r="H1983">
            <v>0</v>
          </cell>
          <cell r="I1983">
            <v>0</v>
          </cell>
          <cell r="J1983">
            <v>0</v>
          </cell>
          <cell r="K1983">
            <v>0</v>
          </cell>
          <cell r="M1983">
            <v>0</v>
          </cell>
        </row>
        <row r="1984">
          <cell r="F1984">
            <v>0</v>
          </cell>
          <cell r="H1984">
            <v>0</v>
          </cell>
          <cell r="I1984">
            <v>0</v>
          </cell>
          <cell r="J1984">
            <v>0</v>
          </cell>
          <cell r="K1984">
            <v>0</v>
          </cell>
          <cell r="M1984">
            <v>0</v>
          </cell>
        </row>
        <row r="1986">
          <cell r="F1986">
            <v>0</v>
          </cell>
          <cell r="H1986">
            <v>0</v>
          </cell>
          <cell r="I1986">
            <v>0</v>
          </cell>
          <cell r="J1986">
            <v>0</v>
          </cell>
          <cell r="K1986">
            <v>0</v>
          </cell>
          <cell r="M1986">
            <v>5690000000</v>
          </cell>
        </row>
        <row r="1987">
          <cell r="F1987">
            <v>0</v>
          </cell>
          <cell r="H1987">
            <v>0</v>
          </cell>
          <cell r="I1987">
            <v>0</v>
          </cell>
          <cell r="J1987">
            <v>0</v>
          </cell>
          <cell r="K1987">
            <v>0</v>
          </cell>
          <cell r="M1987">
            <v>0</v>
          </cell>
        </row>
        <row r="1988">
          <cell r="F1988">
            <v>0</v>
          </cell>
          <cell r="H1988">
            <v>0</v>
          </cell>
          <cell r="I1988">
            <v>0</v>
          </cell>
          <cell r="J1988">
            <v>0</v>
          </cell>
          <cell r="K1988">
            <v>0</v>
          </cell>
          <cell r="M1988">
            <v>5690000000</v>
          </cell>
        </row>
        <row r="1990">
          <cell r="F1990">
            <v>0</v>
          </cell>
          <cell r="H1990">
            <v>0</v>
          </cell>
          <cell r="I1990">
            <v>0</v>
          </cell>
          <cell r="J1990">
            <v>0</v>
          </cell>
          <cell r="K1990">
            <v>0</v>
          </cell>
          <cell r="M1990">
            <v>0</v>
          </cell>
        </row>
        <row r="1991">
          <cell r="F1991">
            <v>0</v>
          </cell>
          <cell r="H1991">
            <v>0</v>
          </cell>
          <cell r="I1991">
            <v>0</v>
          </cell>
          <cell r="J1991">
            <v>0</v>
          </cell>
          <cell r="K1991">
            <v>0</v>
          </cell>
          <cell r="M1991">
            <v>0</v>
          </cell>
        </row>
        <row r="1992">
          <cell r="F1992">
            <v>0</v>
          </cell>
          <cell r="H1992">
            <v>0</v>
          </cell>
          <cell r="I1992">
            <v>0</v>
          </cell>
          <cell r="J1992">
            <v>0</v>
          </cell>
          <cell r="K1992">
            <v>0</v>
          </cell>
          <cell r="M1992">
            <v>0</v>
          </cell>
        </row>
        <row r="2006">
          <cell r="F2006">
            <v>0</v>
          </cell>
          <cell r="H2006">
            <v>0</v>
          </cell>
          <cell r="I2006">
            <v>0</v>
          </cell>
          <cell r="J2006">
            <v>0</v>
          </cell>
          <cell r="K2006">
            <v>0</v>
          </cell>
          <cell r="M2006">
            <v>0</v>
          </cell>
        </row>
        <row r="2007">
          <cell r="F2007">
            <v>0</v>
          </cell>
          <cell r="H2007">
            <v>0</v>
          </cell>
          <cell r="I2007">
            <v>0</v>
          </cell>
          <cell r="J2007">
            <v>0</v>
          </cell>
          <cell r="K2007">
            <v>0</v>
          </cell>
          <cell r="M2007">
            <v>0</v>
          </cell>
        </row>
        <row r="2009">
          <cell r="F2009">
            <v>0</v>
          </cell>
          <cell r="H2009">
            <v>0</v>
          </cell>
          <cell r="I2009">
            <v>0</v>
          </cell>
          <cell r="J2009">
            <v>0</v>
          </cell>
          <cell r="K2009">
            <v>0</v>
          </cell>
          <cell r="M2009">
            <v>0</v>
          </cell>
        </row>
        <row r="2010">
          <cell r="F2010">
            <v>0</v>
          </cell>
          <cell r="H2010">
            <v>0</v>
          </cell>
          <cell r="I2010">
            <v>0</v>
          </cell>
          <cell r="J2010">
            <v>0</v>
          </cell>
          <cell r="K2010">
            <v>0</v>
          </cell>
          <cell r="M2010">
            <v>0</v>
          </cell>
        </row>
        <row r="2011">
          <cell r="F2011">
            <v>0</v>
          </cell>
          <cell r="H2011">
            <v>0</v>
          </cell>
          <cell r="I2011">
            <v>0</v>
          </cell>
          <cell r="J2011">
            <v>0</v>
          </cell>
          <cell r="K2011">
            <v>0</v>
          </cell>
          <cell r="M2011">
            <v>0</v>
          </cell>
        </row>
        <row r="2012">
          <cell r="F2012">
            <v>0</v>
          </cell>
          <cell r="H2012">
            <v>0</v>
          </cell>
          <cell r="I2012">
            <v>0</v>
          </cell>
          <cell r="J2012">
            <v>0</v>
          </cell>
          <cell r="K2012">
            <v>0</v>
          </cell>
          <cell r="M2012">
            <v>0</v>
          </cell>
        </row>
        <row r="2013">
          <cell r="F2013">
            <v>0</v>
          </cell>
          <cell r="H2013">
            <v>0</v>
          </cell>
          <cell r="I2013">
            <v>0</v>
          </cell>
          <cell r="J2013">
            <v>0</v>
          </cell>
          <cell r="K2013">
            <v>0</v>
          </cell>
          <cell r="M2013">
            <v>0</v>
          </cell>
        </row>
        <row r="2014">
          <cell r="F2014">
            <v>0</v>
          </cell>
          <cell r="H2014">
            <v>0</v>
          </cell>
          <cell r="I2014">
            <v>0</v>
          </cell>
          <cell r="J2014">
            <v>0</v>
          </cell>
          <cell r="K2014">
            <v>0</v>
          </cell>
          <cell r="M2014">
            <v>0</v>
          </cell>
        </row>
        <row r="2015">
          <cell r="F2015">
            <v>0</v>
          </cell>
          <cell r="H2015">
            <v>0</v>
          </cell>
          <cell r="I2015">
            <v>0</v>
          </cell>
          <cell r="J2015">
            <v>0</v>
          </cell>
          <cell r="K2015">
            <v>0</v>
          </cell>
          <cell r="M2015">
            <v>0</v>
          </cell>
        </row>
        <row r="2016">
          <cell r="F2016">
            <v>0</v>
          </cell>
          <cell r="H2016">
            <v>0</v>
          </cell>
          <cell r="I2016">
            <v>0</v>
          </cell>
          <cell r="J2016">
            <v>0</v>
          </cell>
          <cell r="K2016">
            <v>0</v>
          </cell>
          <cell r="M2016">
            <v>0</v>
          </cell>
        </row>
        <row r="2018">
          <cell r="F2018">
            <v>0</v>
          </cell>
          <cell r="H2018">
            <v>0</v>
          </cell>
          <cell r="I2018">
            <v>0</v>
          </cell>
          <cell r="J2018">
            <v>0</v>
          </cell>
          <cell r="K2018">
            <v>0</v>
          </cell>
          <cell r="M2018">
            <v>0</v>
          </cell>
        </row>
        <row r="2019">
          <cell r="F2019">
            <v>0</v>
          </cell>
          <cell r="H2019">
            <v>0</v>
          </cell>
          <cell r="I2019">
            <v>0</v>
          </cell>
          <cell r="J2019">
            <v>0</v>
          </cell>
          <cell r="K2019">
            <v>0</v>
          </cell>
          <cell r="M2019">
            <v>0</v>
          </cell>
        </row>
        <row r="2027">
          <cell r="F2027">
            <v>-14250000000</v>
          </cell>
          <cell r="H2027">
            <v>0</v>
          </cell>
          <cell r="I2027">
            <v>-14250000000</v>
          </cell>
          <cell r="J2027">
            <v>0</v>
          </cell>
          <cell r="K2027">
            <v>-14250000000</v>
          </cell>
          <cell r="M2027">
            <v>-14250000000</v>
          </cell>
        </row>
        <row r="2028">
          <cell r="F2028">
            <v>-14250000000</v>
          </cell>
          <cell r="H2028">
            <v>0</v>
          </cell>
          <cell r="I2028">
            <v>-14250000000</v>
          </cell>
          <cell r="J2028">
            <v>0</v>
          </cell>
          <cell r="K2028">
            <v>-14250000000</v>
          </cell>
          <cell r="M2028">
            <v>-14250000000</v>
          </cell>
        </row>
        <row r="2031">
          <cell r="F2031">
            <v>700874754.21000004</v>
          </cell>
          <cell r="H2031">
            <v>0</v>
          </cell>
          <cell r="I2031">
            <v>700874754.21000004</v>
          </cell>
          <cell r="J2031">
            <v>0</v>
          </cell>
          <cell r="K2031">
            <v>700874754.21000004</v>
          </cell>
          <cell r="M2031">
            <v>705510399</v>
          </cell>
        </row>
        <row r="2032">
          <cell r="F2032">
            <v>0.01</v>
          </cell>
          <cell r="H2032">
            <v>0</v>
          </cell>
          <cell r="I2032">
            <v>0.01</v>
          </cell>
          <cell r="J2032">
            <v>0</v>
          </cell>
          <cell r="K2032">
            <v>0.01</v>
          </cell>
          <cell r="M2032">
            <v>0</v>
          </cell>
        </row>
        <row r="2033">
          <cell r="F2033">
            <v>2200000000</v>
          </cell>
          <cell r="H2033">
            <v>0</v>
          </cell>
          <cell r="I2033">
            <v>2200000000</v>
          </cell>
          <cell r="J2033">
            <v>0</v>
          </cell>
          <cell r="K2033">
            <v>2200000000</v>
          </cell>
          <cell r="M2033">
            <v>2200000000</v>
          </cell>
        </row>
        <row r="2034">
          <cell r="F2034">
            <v>2900874754.2200003</v>
          </cell>
          <cell r="H2034">
            <v>0</v>
          </cell>
          <cell r="I2034">
            <v>2900874754.2200003</v>
          </cell>
          <cell r="J2034">
            <v>0</v>
          </cell>
          <cell r="K2034">
            <v>2900874754.2200003</v>
          </cell>
          <cell r="M2034">
            <v>2905510399</v>
          </cell>
        </row>
        <row r="2036">
          <cell r="F2036">
            <v>7438897.0899999999</v>
          </cell>
          <cell r="H2036">
            <v>0</v>
          </cell>
          <cell r="I2036">
            <v>7438897.0899999999</v>
          </cell>
          <cell r="J2036">
            <v>0</v>
          </cell>
          <cell r="K2036">
            <v>7438897.0899999999</v>
          </cell>
          <cell r="M2036">
            <v>5111</v>
          </cell>
        </row>
        <row r="2037">
          <cell r="F2037">
            <v>113269956.81</v>
          </cell>
          <cell r="H2037">
            <v>0</v>
          </cell>
          <cell r="I2037">
            <v>113269956.81</v>
          </cell>
          <cell r="J2037">
            <v>0</v>
          </cell>
          <cell r="K2037">
            <v>113269956.81</v>
          </cell>
          <cell r="M2037">
            <v>5152148</v>
          </cell>
        </row>
        <row r="2038">
          <cell r="F2038">
            <v>-0.01</v>
          </cell>
          <cell r="H2038">
            <v>0</v>
          </cell>
          <cell r="I2038">
            <v>-0.01</v>
          </cell>
          <cell r="J2038">
            <v>0</v>
          </cell>
          <cell r="K2038">
            <v>-0.01</v>
          </cell>
          <cell r="M2038">
            <v>0</v>
          </cell>
        </row>
        <row r="2039">
          <cell r="F2039">
            <v>0</v>
          </cell>
          <cell r="H2039">
            <v>0</v>
          </cell>
          <cell r="I2039">
            <v>0</v>
          </cell>
          <cell r="J2039">
            <v>0</v>
          </cell>
          <cell r="K2039">
            <v>0</v>
          </cell>
          <cell r="M2039">
            <v>0</v>
          </cell>
        </row>
        <row r="2040">
          <cell r="F2040">
            <v>0</v>
          </cell>
          <cell r="H2040">
            <v>0</v>
          </cell>
          <cell r="I2040">
            <v>0</v>
          </cell>
          <cell r="J2040">
            <v>0</v>
          </cell>
          <cell r="K2040">
            <v>0</v>
          </cell>
          <cell r="M2040">
            <v>0</v>
          </cell>
        </row>
        <row r="2041">
          <cell r="F2041">
            <v>0.01</v>
          </cell>
          <cell r="H2041">
            <v>0</v>
          </cell>
          <cell r="I2041">
            <v>0.01</v>
          </cell>
          <cell r="J2041">
            <v>0</v>
          </cell>
          <cell r="K2041">
            <v>0.01</v>
          </cell>
          <cell r="M2041">
            <v>0</v>
          </cell>
        </row>
        <row r="2042">
          <cell r="F2042">
            <v>8685737.4800000004</v>
          </cell>
          <cell r="H2042">
            <v>0</v>
          </cell>
          <cell r="I2042">
            <v>8685737.4800000004</v>
          </cell>
          <cell r="J2042">
            <v>0</v>
          </cell>
          <cell r="K2042">
            <v>8685737.4800000004</v>
          </cell>
          <cell r="M2042">
            <v>-317837</v>
          </cell>
        </row>
        <row r="2043">
          <cell r="F2043">
            <v>30704149.800000001</v>
          </cell>
          <cell r="H2043">
            <v>0</v>
          </cell>
          <cell r="I2043">
            <v>30704149.800000001</v>
          </cell>
          <cell r="J2043">
            <v>0</v>
          </cell>
          <cell r="K2043">
            <v>30704149.800000001</v>
          </cell>
          <cell r="M2043">
            <v>30704150</v>
          </cell>
        </row>
        <row r="2044">
          <cell r="F2044">
            <v>11317640.15</v>
          </cell>
          <cell r="H2044">
            <v>0</v>
          </cell>
          <cell r="I2044">
            <v>11317640.15</v>
          </cell>
          <cell r="J2044">
            <v>0</v>
          </cell>
          <cell r="K2044">
            <v>11317640.15</v>
          </cell>
          <cell r="M2044">
            <v>11317640</v>
          </cell>
        </row>
        <row r="2045">
          <cell r="F2045">
            <v>247728</v>
          </cell>
          <cell r="H2045">
            <v>0</v>
          </cell>
          <cell r="I2045">
            <v>247728</v>
          </cell>
          <cell r="J2045">
            <v>0</v>
          </cell>
          <cell r="K2045">
            <v>247728</v>
          </cell>
          <cell r="M2045">
            <v>247728</v>
          </cell>
        </row>
        <row r="2046">
          <cell r="F2046">
            <v>3637108.56</v>
          </cell>
          <cell r="H2046">
            <v>0</v>
          </cell>
          <cell r="I2046">
            <v>3637108.56</v>
          </cell>
          <cell r="J2046">
            <v>0</v>
          </cell>
          <cell r="K2046">
            <v>3637108.56</v>
          </cell>
          <cell r="M2046">
            <v>3637109</v>
          </cell>
        </row>
        <row r="2047">
          <cell r="F2047">
            <v>15706</v>
          </cell>
          <cell r="H2047">
            <v>31940127.32</v>
          </cell>
          <cell r="I2047">
            <v>31955833.32</v>
          </cell>
          <cell r="J2047">
            <v>0</v>
          </cell>
          <cell r="K2047">
            <v>31955833.32</v>
          </cell>
          <cell r="M2047">
            <v>15706</v>
          </cell>
        </row>
        <row r="2048">
          <cell r="F2048">
            <v>3624681</v>
          </cell>
          <cell r="H2048">
            <v>0</v>
          </cell>
          <cell r="I2048">
            <v>3624681</v>
          </cell>
          <cell r="J2048">
            <v>0</v>
          </cell>
          <cell r="K2048">
            <v>3624681</v>
          </cell>
          <cell r="M2048">
            <v>3624681</v>
          </cell>
        </row>
        <row r="2049">
          <cell r="F2049">
            <v>28535588.219999999</v>
          </cell>
          <cell r="H2049">
            <v>0</v>
          </cell>
          <cell r="I2049">
            <v>28535588.219999999</v>
          </cell>
          <cell r="J2049">
            <v>0</v>
          </cell>
          <cell r="K2049">
            <v>28535588.219999999</v>
          </cell>
          <cell r="M2049">
            <v>24986486</v>
          </cell>
        </row>
        <row r="2050">
          <cell r="F2050">
            <v>28464317.510000002</v>
          </cell>
          <cell r="H2050">
            <v>0</v>
          </cell>
          <cell r="I2050">
            <v>28464317.510000002</v>
          </cell>
          <cell r="J2050">
            <v>0</v>
          </cell>
          <cell r="K2050">
            <v>28464317.510000002</v>
          </cell>
          <cell r="M2050">
            <v>24920794</v>
          </cell>
        </row>
        <row r="2051">
          <cell r="F2051">
            <v>-65551070.399999999</v>
          </cell>
          <cell r="H2051">
            <v>8941397</v>
          </cell>
          <cell r="I2051">
            <v>-56609673.399999999</v>
          </cell>
          <cell r="J2051">
            <v>0</v>
          </cell>
          <cell r="K2051">
            <v>-56609673.399999999</v>
          </cell>
          <cell r="M2051">
            <v>163510840</v>
          </cell>
        </row>
        <row r="2052">
          <cell r="F2052">
            <v>2907.7</v>
          </cell>
          <cell r="H2052">
            <v>0</v>
          </cell>
          <cell r="I2052">
            <v>2907.7</v>
          </cell>
          <cell r="J2052">
            <v>0</v>
          </cell>
          <cell r="K2052">
            <v>2907.7</v>
          </cell>
          <cell r="M2052">
            <v>36716</v>
          </cell>
        </row>
        <row r="2053">
          <cell r="F2053">
            <v>-0.01</v>
          </cell>
          <cell r="H2053">
            <v>0</v>
          </cell>
          <cell r="I2053">
            <v>-0.01</v>
          </cell>
          <cell r="J2053">
            <v>0</v>
          </cell>
          <cell r="K2053">
            <v>-0.01</v>
          </cell>
          <cell r="M2053">
            <v>0</v>
          </cell>
        </row>
        <row r="2054">
          <cell r="F2054">
            <v>170393347.91</v>
          </cell>
          <cell r="H2054">
            <v>40881524.32</v>
          </cell>
          <cell r="I2054">
            <v>211274872.22999999</v>
          </cell>
          <cell r="J2054">
            <v>0</v>
          </cell>
          <cell r="K2054">
            <v>211274872.22999999</v>
          </cell>
          <cell r="M2054">
            <v>267841272</v>
          </cell>
        </row>
        <row r="2060">
          <cell r="F2060">
            <v>166316728.33000001</v>
          </cell>
          <cell r="H2060">
            <v>0</v>
          </cell>
          <cell r="I2060">
            <v>166316728.33000001</v>
          </cell>
          <cell r="J2060">
            <v>0</v>
          </cell>
          <cell r="K2060">
            <v>166316728.33000001</v>
          </cell>
          <cell r="M2060">
            <v>166316728</v>
          </cell>
        </row>
        <row r="2061">
          <cell r="F2061">
            <v>166316728.33000001</v>
          </cell>
          <cell r="H2061">
            <v>0</v>
          </cell>
          <cell r="I2061">
            <v>166316728.33000001</v>
          </cell>
          <cell r="J2061">
            <v>0</v>
          </cell>
          <cell r="K2061">
            <v>166316728.33000001</v>
          </cell>
          <cell r="M2061">
            <v>166316728</v>
          </cell>
        </row>
        <row r="2063">
          <cell r="F2063">
            <v>6531494.6699999999</v>
          </cell>
          <cell r="H2063">
            <v>0</v>
          </cell>
          <cell r="I2063">
            <v>6531494.6699999999</v>
          </cell>
          <cell r="J2063">
            <v>0</v>
          </cell>
          <cell r="K2063">
            <v>6531494.6699999999</v>
          </cell>
          <cell r="M2063">
            <v>6531495</v>
          </cell>
        </row>
        <row r="2064">
          <cell r="F2064">
            <v>6531494.6699999999</v>
          </cell>
          <cell r="H2064">
            <v>0</v>
          </cell>
          <cell r="I2064">
            <v>6531494.6699999999</v>
          </cell>
          <cell r="J2064">
            <v>0</v>
          </cell>
          <cell r="K2064">
            <v>6531494.6699999999</v>
          </cell>
          <cell r="M2064">
            <v>6531495</v>
          </cell>
        </row>
        <row r="2066">
          <cell r="F2066">
            <v>-166229896.34</v>
          </cell>
          <cell r="H2066">
            <v>0</v>
          </cell>
          <cell r="I2066">
            <v>-166229896.34</v>
          </cell>
          <cell r="J2066">
            <v>0</v>
          </cell>
          <cell r="K2066">
            <v>-166229896.34</v>
          </cell>
          <cell r="M2066">
            <v>-166229896</v>
          </cell>
        </row>
        <row r="2067">
          <cell r="F2067">
            <v>-166229896.34</v>
          </cell>
          <cell r="H2067">
            <v>0</v>
          </cell>
          <cell r="I2067">
            <v>-166229896.34</v>
          </cell>
          <cell r="J2067">
            <v>0</v>
          </cell>
          <cell r="K2067">
            <v>-166229896.34</v>
          </cell>
          <cell r="M2067">
            <v>-166229896</v>
          </cell>
        </row>
        <row r="2069">
          <cell r="F2069">
            <v>-6531314.6699999999</v>
          </cell>
          <cell r="H2069">
            <v>0</v>
          </cell>
          <cell r="I2069">
            <v>-6531314.6699999999</v>
          </cell>
          <cell r="J2069">
            <v>0</v>
          </cell>
          <cell r="K2069">
            <v>-6531314.6699999999</v>
          </cell>
          <cell r="M2069">
            <v>-6531315</v>
          </cell>
        </row>
        <row r="2070">
          <cell r="F2070">
            <v>-6531314.6699999999</v>
          </cell>
          <cell r="H2070">
            <v>0</v>
          </cell>
          <cell r="I2070">
            <v>-6531314.6699999999</v>
          </cell>
          <cell r="J2070">
            <v>0</v>
          </cell>
          <cell r="K2070">
            <v>-6531314.6699999999</v>
          </cell>
          <cell r="M2070">
            <v>-6531315</v>
          </cell>
        </row>
        <row r="2072">
          <cell r="F2072">
            <v>11220438478.450001</v>
          </cell>
          <cell r="H2072">
            <v>0</v>
          </cell>
          <cell r="I2072">
            <v>11220438478.450001</v>
          </cell>
          <cell r="J2072">
            <v>0</v>
          </cell>
          <cell r="K2072">
            <v>11220438478.450001</v>
          </cell>
          <cell r="M2072">
            <v>11220438478</v>
          </cell>
        </row>
        <row r="2073">
          <cell r="F2073">
            <v>11220438478.450001</v>
          </cell>
          <cell r="H2073">
            <v>0</v>
          </cell>
          <cell r="I2073">
            <v>11220438478.450001</v>
          </cell>
          <cell r="J2073">
            <v>0</v>
          </cell>
          <cell r="K2073">
            <v>11220438478.450001</v>
          </cell>
          <cell r="M2073">
            <v>11220438478</v>
          </cell>
        </row>
        <row r="2075">
          <cell r="F2075">
            <v>-11220438478.030001</v>
          </cell>
          <cell r="H2075">
            <v>0</v>
          </cell>
          <cell r="I2075">
            <v>-11220438478.030001</v>
          </cell>
          <cell r="J2075">
            <v>0</v>
          </cell>
          <cell r="K2075">
            <v>-11220438478.030001</v>
          </cell>
          <cell r="M2075">
            <v>-11220438478</v>
          </cell>
        </row>
        <row r="2076">
          <cell r="F2076">
            <v>-11220438478.030001</v>
          </cell>
          <cell r="H2076">
            <v>0</v>
          </cell>
          <cell r="I2076">
            <v>-11220438478.030001</v>
          </cell>
          <cell r="J2076">
            <v>0</v>
          </cell>
          <cell r="K2076">
            <v>-11220438478.030001</v>
          </cell>
          <cell r="M2076">
            <v>-11220438478</v>
          </cell>
        </row>
        <row r="2078">
          <cell r="F2078">
            <v>7250000.0099999998</v>
          </cell>
          <cell r="H2078">
            <v>0</v>
          </cell>
          <cell r="I2078">
            <v>7250000.0099999998</v>
          </cell>
          <cell r="J2078">
            <v>0</v>
          </cell>
          <cell r="K2078">
            <v>7250000.0099999998</v>
          </cell>
          <cell r="M2078">
            <v>494377348</v>
          </cell>
        </row>
        <row r="2079">
          <cell r="F2079">
            <v>7250000.0099999998</v>
          </cell>
          <cell r="H2079">
            <v>0</v>
          </cell>
          <cell r="I2079">
            <v>7250000.0099999998</v>
          </cell>
          <cell r="J2079">
            <v>0</v>
          </cell>
          <cell r="K2079">
            <v>7250000.0099999998</v>
          </cell>
          <cell r="M2079">
            <v>494377348</v>
          </cell>
        </row>
        <row r="2081">
          <cell r="F2081">
            <v>-7337012.4199999999</v>
          </cell>
          <cell r="H2081">
            <v>0</v>
          </cell>
          <cell r="I2081">
            <v>-7337012.4199999999</v>
          </cell>
          <cell r="J2081">
            <v>0</v>
          </cell>
          <cell r="K2081">
            <v>-7337012.4199999999</v>
          </cell>
          <cell r="M2081">
            <v>-35700785</v>
          </cell>
        </row>
        <row r="2082">
          <cell r="F2082">
            <v>-7337012.4199999999</v>
          </cell>
          <cell r="H2082">
            <v>0</v>
          </cell>
          <cell r="I2082">
            <v>-7337012.4199999999</v>
          </cell>
          <cell r="J2082">
            <v>0</v>
          </cell>
          <cell r="K2082">
            <v>-7337012.4199999999</v>
          </cell>
          <cell r="M2082">
            <v>-35700785</v>
          </cell>
        </row>
        <row r="2084">
          <cell r="F2084">
            <v>0</v>
          </cell>
          <cell r="H2084">
            <v>0</v>
          </cell>
          <cell r="I2084">
            <v>0</v>
          </cell>
          <cell r="J2084">
            <v>0</v>
          </cell>
          <cell r="K2084">
            <v>0</v>
          </cell>
          <cell r="M2084">
            <v>0</v>
          </cell>
        </row>
        <row r="2086">
          <cell r="F2086">
            <v>0</v>
          </cell>
          <cell r="H2086">
            <v>0</v>
          </cell>
          <cell r="I2086">
            <v>0</v>
          </cell>
          <cell r="J2086">
            <v>0</v>
          </cell>
          <cell r="K2086">
            <v>0</v>
          </cell>
          <cell r="M2086">
            <v>0</v>
          </cell>
        </row>
        <row r="2088">
          <cell r="F2088">
            <v>1946000000</v>
          </cell>
          <cell r="H2088">
            <v>0</v>
          </cell>
          <cell r="I2088">
            <v>1946000000</v>
          </cell>
          <cell r="J2088">
            <v>0</v>
          </cell>
          <cell r="K2088">
            <v>1946000000</v>
          </cell>
          <cell r="M2088">
            <v>1946000000</v>
          </cell>
        </row>
        <row r="2089">
          <cell r="F2089">
            <v>1946000000</v>
          </cell>
          <cell r="H2089">
            <v>0</v>
          </cell>
          <cell r="I2089">
            <v>1946000000</v>
          </cell>
          <cell r="J2089">
            <v>0</v>
          </cell>
          <cell r="K2089">
            <v>1946000000</v>
          </cell>
          <cell r="M2089">
            <v>1946000000</v>
          </cell>
        </row>
        <row r="2092">
          <cell r="F2092">
            <v>221010945.09</v>
          </cell>
          <cell r="H2092">
            <v>0</v>
          </cell>
          <cell r="I2092">
            <v>221010945.09</v>
          </cell>
          <cell r="J2092">
            <v>0</v>
          </cell>
          <cell r="K2092">
            <v>221010945.09</v>
          </cell>
          <cell r="M2092">
            <v>447219406</v>
          </cell>
        </row>
        <row r="2093">
          <cell r="F2093">
            <v>52392872.43</v>
          </cell>
          <cell r="H2093">
            <v>0</v>
          </cell>
          <cell r="I2093">
            <v>52392872.43</v>
          </cell>
          <cell r="J2093">
            <v>0</v>
          </cell>
          <cell r="K2093">
            <v>52392872.43</v>
          </cell>
          <cell r="M2093">
            <v>130167572</v>
          </cell>
        </row>
        <row r="2094">
          <cell r="F2094">
            <v>32942561.739999998</v>
          </cell>
          <cell r="H2094">
            <v>0</v>
          </cell>
          <cell r="I2094">
            <v>32942561.739999998</v>
          </cell>
          <cell r="J2094">
            <v>0</v>
          </cell>
          <cell r="K2094">
            <v>32942561.739999998</v>
          </cell>
          <cell r="M2094">
            <v>97318498</v>
          </cell>
        </row>
        <row r="2095">
          <cell r="F2095">
            <v>-0.51</v>
          </cell>
          <cell r="H2095">
            <v>0</v>
          </cell>
          <cell r="I2095">
            <v>-0.51</v>
          </cell>
          <cell r="J2095">
            <v>0</v>
          </cell>
          <cell r="K2095">
            <v>-0.51</v>
          </cell>
          <cell r="M2095">
            <v>0</v>
          </cell>
        </row>
        <row r="2096">
          <cell r="F2096">
            <v>642005875.38999999</v>
          </cell>
          <cell r="H2096">
            <v>0</v>
          </cell>
          <cell r="I2096">
            <v>642005875.38999999</v>
          </cell>
          <cell r="J2096">
            <v>0</v>
          </cell>
          <cell r="K2096">
            <v>642005875.38999999</v>
          </cell>
          <cell r="M2096">
            <v>214615387</v>
          </cell>
        </row>
        <row r="2097">
          <cell r="F2097">
            <v>0</v>
          </cell>
          <cell r="H2097">
            <v>0</v>
          </cell>
          <cell r="I2097">
            <v>0</v>
          </cell>
          <cell r="J2097">
            <v>0</v>
          </cell>
          <cell r="K2097">
            <v>0</v>
          </cell>
          <cell r="M2097">
            <v>0</v>
          </cell>
        </row>
        <row r="2098">
          <cell r="F2098">
            <v>34735852.979999997</v>
          </cell>
          <cell r="H2098">
            <v>0</v>
          </cell>
          <cell r="I2098">
            <v>34735852.979999997</v>
          </cell>
          <cell r="J2098">
            <v>0</v>
          </cell>
          <cell r="K2098">
            <v>34735852.979999997</v>
          </cell>
          <cell r="M2098">
            <v>66921356</v>
          </cell>
        </row>
        <row r="2099">
          <cell r="F2099">
            <v>5883335.8799999999</v>
          </cell>
          <cell r="H2099">
            <v>0</v>
          </cell>
          <cell r="I2099">
            <v>5883335.8799999999</v>
          </cell>
          <cell r="J2099">
            <v>0</v>
          </cell>
          <cell r="K2099">
            <v>5883335.8799999999</v>
          </cell>
          <cell r="M2099">
            <v>235418224</v>
          </cell>
        </row>
        <row r="2100">
          <cell r="F2100">
            <v>10773477.17</v>
          </cell>
          <cell r="H2100">
            <v>0</v>
          </cell>
          <cell r="I2100">
            <v>10773477.17</v>
          </cell>
          <cell r="J2100">
            <v>0</v>
          </cell>
          <cell r="K2100">
            <v>10773477.17</v>
          </cell>
          <cell r="M2100">
            <v>669847</v>
          </cell>
        </row>
        <row r="2101">
          <cell r="F2101">
            <v>658705.91</v>
          </cell>
          <cell r="H2101">
            <v>0</v>
          </cell>
          <cell r="I2101">
            <v>658705.91</v>
          </cell>
          <cell r="J2101">
            <v>0</v>
          </cell>
          <cell r="K2101">
            <v>658705.91</v>
          </cell>
          <cell r="M2101">
            <v>4483795</v>
          </cell>
        </row>
        <row r="2102">
          <cell r="F2102">
            <v>296655.09000000003</v>
          </cell>
          <cell r="H2102">
            <v>0</v>
          </cell>
          <cell r="I2102">
            <v>296655.09000000003</v>
          </cell>
          <cell r="J2102">
            <v>0</v>
          </cell>
          <cell r="K2102">
            <v>296655.09000000003</v>
          </cell>
          <cell r="M2102">
            <v>77683001</v>
          </cell>
        </row>
        <row r="2103">
          <cell r="F2103">
            <v>925985.02</v>
          </cell>
          <cell r="H2103">
            <v>0</v>
          </cell>
          <cell r="I2103">
            <v>925985.02</v>
          </cell>
          <cell r="J2103">
            <v>0</v>
          </cell>
          <cell r="K2103">
            <v>925985.02</v>
          </cell>
          <cell r="M2103">
            <v>238403379</v>
          </cell>
        </row>
        <row r="2104">
          <cell r="F2104">
            <v>46380480.57</v>
          </cell>
          <cell r="H2104">
            <v>0</v>
          </cell>
          <cell r="I2104">
            <v>46380480.57</v>
          </cell>
          <cell r="J2104">
            <v>0</v>
          </cell>
          <cell r="K2104">
            <v>46380480.57</v>
          </cell>
          <cell r="M2104">
            <v>13753117</v>
          </cell>
        </row>
        <row r="2105">
          <cell r="F2105">
            <v>192828.18</v>
          </cell>
          <cell r="H2105">
            <v>0</v>
          </cell>
          <cell r="I2105">
            <v>192828.18</v>
          </cell>
          <cell r="J2105">
            <v>0</v>
          </cell>
          <cell r="K2105">
            <v>192828.18</v>
          </cell>
          <cell r="M2105">
            <v>4134412</v>
          </cell>
        </row>
        <row r="2106">
          <cell r="F2106">
            <v>71398.12</v>
          </cell>
          <cell r="H2106">
            <v>0</v>
          </cell>
          <cell r="I2106">
            <v>71398.12</v>
          </cell>
          <cell r="J2106">
            <v>0</v>
          </cell>
          <cell r="K2106">
            <v>71398.12</v>
          </cell>
          <cell r="M2106">
            <v>63196</v>
          </cell>
        </row>
        <row r="2107">
          <cell r="F2107">
            <v>1048270973.0599999</v>
          </cell>
          <cell r="H2107">
            <v>0</v>
          </cell>
          <cell r="I2107">
            <v>1048270973.0599999</v>
          </cell>
          <cell r="J2107">
            <v>0</v>
          </cell>
          <cell r="K2107">
            <v>1048270973.0599999</v>
          </cell>
          <cell r="M2107">
            <v>1530851190</v>
          </cell>
        </row>
        <row r="2136">
          <cell r="F2136">
            <v>0</v>
          </cell>
          <cell r="H2136">
            <v>0</v>
          </cell>
          <cell r="I2136">
            <v>0</v>
          </cell>
          <cell r="J2136">
            <v>0</v>
          </cell>
          <cell r="K2136">
            <v>0</v>
          </cell>
          <cell r="M2136">
            <v>0</v>
          </cell>
        </row>
        <row r="2138">
          <cell r="F2138">
            <v>0</v>
          </cell>
          <cell r="H2138">
            <v>0</v>
          </cell>
          <cell r="I2138">
            <v>0</v>
          </cell>
          <cell r="J2138">
            <v>0</v>
          </cell>
          <cell r="K2138">
            <v>0</v>
          </cell>
          <cell r="M2138">
            <v>0</v>
          </cell>
        </row>
        <row r="2140">
          <cell r="F2140">
            <v>0</v>
          </cell>
          <cell r="H2140">
            <v>2200000000</v>
          </cell>
          <cell r="I2140">
            <v>2200000000</v>
          </cell>
          <cell r="J2140">
            <v>0</v>
          </cell>
          <cell r="K2140">
            <v>2200000000</v>
          </cell>
          <cell r="M2140">
            <v>0</v>
          </cell>
        </row>
        <row r="2141">
          <cell r="F2141">
            <v>0</v>
          </cell>
          <cell r="H2141">
            <v>2200000000</v>
          </cell>
          <cell r="I2141">
            <v>2200000000</v>
          </cell>
          <cell r="J2141">
            <v>0</v>
          </cell>
          <cell r="K2141">
            <v>2200000000</v>
          </cell>
          <cell r="M2141">
            <v>0</v>
          </cell>
        </row>
        <row r="2143">
          <cell r="F2143">
            <v>29995117.649999999</v>
          </cell>
          <cell r="H2143">
            <v>0</v>
          </cell>
          <cell r="I2143">
            <v>29995117.649999999</v>
          </cell>
          <cell r="J2143">
            <v>0</v>
          </cell>
          <cell r="K2143">
            <v>29995117.649999999</v>
          </cell>
          <cell r="M2143">
            <v>50227837</v>
          </cell>
        </row>
        <row r="2144">
          <cell r="F2144">
            <v>121762563.79000001</v>
          </cell>
          <cell r="H2144">
            <v>45964</v>
          </cell>
          <cell r="I2144">
            <v>121808527.79000001</v>
          </cell>
          <cell r="J2144">
            <v>0</v>
          </cell>
          <cell r="K2144">
            <v>121808527.79000001</v>
          </cell>
          <cell r="M2144">
            <v>61838103</v>
          </cell>
        </row>
        <row r="2145">
          <cell r="F2145">
            <v>11398278.99</v>
          </cell>
          <cell r="H2145">
            <v>0</v>
          </cell>
          <cell r="I2145">
            <v>11398278.99</v>
          </cell>
          <cell r="J2145">
            <v>0</v>
          </cell>
          <cell r="K2145">
            <v>11398278.99</v>
          </cell>
          <cell r="M2145">
            <v>3229395</v>
          </cell>
        </row>
        <row r="2146">
          <cell r="F2146">
            <v>10077102.4</v>
          </cell>
          <cell r="H2146">
            <v>268627</v>
          </cell>
          <cell r="I2146">
            <v>10345729.4</v>
          </cell>
          <cell r="J2146">
            <v>0</v>
          </cell>
          <cell r="K2146">
            <v>10345729.4</v>
          </cell>
          <cell r="M2146">
            <v>13689055</v>
          </cell>
        </row>
        <row r="2147">
          <cell r="F2147">
            <v>14872910</v>
          </cell>
          <cell r="H2147">
            <v>0</v>
          </cell>
          <cell r="I2147">
            <v>14872910</v>
          </cell>
          <cell r="J2147">
            <v>0</v>
          </cell>
          <cell r="K2147">
            <v>14872910</v>
          </cell>
          <cell r="M2147">
            <v>15392080</v>
          </cell>
        </row>
        <row r="2148">
          <cell r="F2148">
            <v>74190070.739999995</v>
          </cell>
          <cell r="H2148">
            <v>0</v>
          </cell>
          <cell r="I2148">
            <v>74190070.739999995</v>
          </cell>
          <cell r="J2148">
            <v>0</v>
          </cell>
          <cell r="K2148">
            <v>74190070.739999995</v>
          </cell>
          <cell r="M2148">
            <v>58055614</v>
          </cell>
        </row>
        <row r="2149">
          <cell r="F2149">
            <v>214385719.88</v>
          </cell>
          <cell r="H2149">
            <v>3212871.05</v>
          </cell>
          <cell r="I2149">
            <v>217598590.93000001</v>
          </cell>
          <cell r="J2149">
            <v>0</v>
          </cell>
          <cell r="K2149">
            <v>217598590.93000001</v>
          </cell>
          <cell r="M2149">
            <v>144176485</v>
          </cell>
        </row>
        <row r="2150">
          <cell r="F2150">
            <v>5425150.1399999997</v>
          </cell>
          <cell r="H2150">
            <v>67507.960000000006</v>
          </cell>
          <cell r="I2150">
            <v>5492658.0999999996</v>
          </cell>
          <cell r="J2150">
            <v>0</v>
          </cell>
          <cell r="K2150">
            <v>5492658.0999999996</v>
          </cell>
          <cell r="M2150">
            <v>8470350</v>
          </cell>
        </row>
        <row r="2151">
          <cell r="F2151">
            <v>-1522315.26</v>
          </cell>
          <cell r="H2151">
            <v>0</v>
          </cell>
          <cell r="I2151">
            <v>-1522315.26</v>
          </cell>
          <cell r="J2151">
            <v>0</v>
          </cell>
          <cell r="K2151">
            <v>-1522315.26</v>
          </cell>
          <cell r="M2151">
            <v>2547909</v>
          </cell>
        </row>
        <row r="2152">
          <cell r="F2152">
            <v>7774263.4199999999</v>
          </cell>
          <cell r="H2152">
            <v>0</v>
          </cell>
          <cell r="I2152">
            <v>7774263.4199999999</v>
          </cell>
          <cell r="J2152">
            <v>0</v>
          </cell>
          <cell r="K2152">
            <v>7774263.4199999999</v>
          </cell>
          <cell r="M2152">
            <v>592223</v>
          </cell>
        </row>
        <row r="2153">
          <cell r="F2153">
            <v>4722141.9800000004</v>
          </cell>
          <cell r="H2153">
            <v>0</v>
          </cell>
          <cell r="I2153">
            <v>4722141.9800000004</v>
          </cell>
          <cell r="J2153">
            <v>0</v>
          </cell>
          <cell r="K2153">
            <v>4722141.9800000004</v>
          </cell>
          <cell r="M2153">
            <v>5653168</v>
          </cell>
        </row>
        <row r="2154">
          <cell r="F2154">
            <v>10074214.85</v>
          </cell>
          <cell r="H2154">
            <v>0</v>
          </cell>
          <cell r="I2154">
            <v>10074214.85</v>
          </cell>
          <cell r="J2154">
            <v>0</v>
          </cell>
          <cell r="K2154">
            <v>10074214.85</v>
          </cell>
          <cell r="M2154">
            <v>8833463</v>
          </cell>
        </row>
        <row r="2155">
          <cell r="F2155">
            <v>100032.96000000001</v>
          </cell>
          <cell r="H2155">
            <v>2422</v>
          </cell>
          <cell r="I2155">
            <v>102454.96</v>
          </cell>
          <cell r="J2155">
            <v>0</v>
          </cell>
          <cell r="K2155">
            <v>102454.96</v>
          </cell>
          <cell r="M2155">
            <v>8279621</v>
          </cell>
        </row>
        <row r="2156">
          <cell r="F2156">
            <v>503255251.54000002</v>
          </cell>
          <cell r="H2156">
            <v>3597392.01</v>
          </cell>
          <cell r="I2156">
            <v>506852643.55000007</v>
          </cell>
          <cell r="J2156">
            <v>0</v>
          </cell>
          <cell r="K2156">
            <v>506852643.55000007</v>
          </cell>
          <cell r="M2156">
            <v>380985303</v>
          </cell>
        </row>
        <row r="2159">
          <cell r="F2159">
            <v>0</v>
          </cell>
          <cell r="H2159">
            <v>0</v>
          </cell>
          <cell r="I2159">
            <v>0</v>
          </cell>
          <cell r="J2159">
            <v>0</v>
          </cell>
          <cell r="K2159">
            <v>0</v>
          </cell>
          <cell r="M2159">
            <v>0</v>
          </cell>
        </row>
        <row r="2160">
          <cell r="F2160">
            <v>0</v>
          </cell>
          <cell r="H2160">
            <v>0</v>
          </cell>
          <cell r="I2160">
            <v>0</v>
          </cell>
          <cell r="J2160">
            <v>0</v>
          </cell>
          <cell r="K2160">
            <v>0</v>
          </cell>
          <cell r="M2160">
            <v>0</v>
          </cell>
        </row>
        <row r="2162">
          <cell r="F2162">
            <v>-1890476136.8699999</v>
          </cell>
          <cell r="H2162">
            <v>614560249.51999998</v>
          </cell>
          <cell r="I2162">
            <v>-1275915887.3499999</v>
          </cell>
          <cell r="J2162">
            <v>0</v>
          </cell>
          <cell r="K2162">
            <v>-1275915887.3499999</v>
          </cell>
          <cell r="M2162">
            <v>-1709524192</v>
          </cell>
        </row>
        <row r="2163">
          <cell r="F2163">
            <v>-1890476136.8699999</v>
          </cell>
          <cell r="H2163">
            <v>614560249.51999998</v>
          </cell>
          <cell r="I2163">
            <v>-1275915887.3499999</v>
          </cell>
          <cell r="J2163">
            <v>0</v>
          </cell>
          <cell r="K2163">
            <v>-1275915887.3499999</v>
          </cell>
          <cell r="M2163">
            <v>-1709524192</v>
          </cell>
        </row>
        <row r="2165">
          <cell r="F2165">
            <v>1683774697.54</v>
          </cell>
          <cell r="H2165">
            <v>-614483887.51999998</v>
          </cell>
          <cell r="I2165">
            <v>1069290810.02</v>
          </cell>
          <cell r="J2165">
            <v>0</v>
          </cell>
          <cell r="K2165">
            <v>1069290810.02</v>
          </cell>
          <cell r="M2165">
            <v>1504953213</v>
          </cell>
        </row>
        <row r="2166">
          <cell r="F2166">
            <v>206703279.94999999</v>
          </cell>
          <cell r="H2166">
            <v>-76362</v>
          </cell>
          <cell r="I2166">
            <v>206626917.94999999</v>
          </cell>
          <cell r="J2166">
            <v>0</v>
          </cell>
          <cell r="K2166">
            <v>206626917.94999999</v>
          </cell>
          <cell r="M2166">
            <v>204570979</v>
          </cell>
        </row>
        <row r="2167">
          <cell r="F2167">
            <v>1890477977.49</v>
          </cell>
          <cell r="H2167">
            <v>-614560249.51999998</v>
          </cell>
          <cell r="I2167">
            <v>1275917727.97</v>
          </cell>
          <cell r="J2167">
            <v>0</v>
          </cell>
          <cell r="K2167">
            <v>1275917727.97</v>
          </cell>
          <cell r="M2167">
            <v>1709524192</v>
          </cell>
        </row>
        <row r="2168">
          <cell r="F2168">
            <v>3.3080577850341797E-5</v>
          </cell>
          <cell r="H2168">
            <v>7.152557373046875E-7</v>
          </cell>
          <cell r="I2168">
            <v>7.5697898864746094E-6</v>
          </cell>
          <cell r="J2168">
            <v>0</v>
          </cell>
          <cell r="K2168">
            <v>7.5697898864746094E-6</v>
          </cell>
          <cell r="M2168">
            <v>-4.2500038146972656</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row r="1">
          <cell r="F1" t="str">
            <v>Preliminary</v>
          </cell>
          <cell r="G1" t="str">
            <v>Client Entries</v>
          </cell>
          <cell r="H1" t="str">
            <v>Adjusted</v>
          </cell>
          <cell r="I1" t="str">
            <v>Audit Entries</v>
          </cell>
          <cell r="J1" t="str">
            <v>Mar 31 2012</v>
          </cell>
          <cell r="K1" t="str">
            <v>Mar 31 2011</v>
          </cell>
        </row>
        <row r="3">
          <cell r="F3">
            <v>0</v>
          </cell>
          <cell r="G3">
            <v>0</v>
          </cell>
          <cell r="H3">
            <v>0</v>
          </cell>
          <cell r="I3">
            <v>0</v>
          </cell>
          <cell r="J3">
            <v>0</v>
          </cell>
          <cell r="K3">
            <v>0</v>
          </cell>
        </row>
        <row r="4">
          <cell r="F4">
            <v>0</v>
          </cell>
          <cell r="G4">
            <v>0</v>
          </cell>
          <cell r="H4">
            <v>0</v>
          </cell>
          <cell r="I4">
            <v>0</v>
          </cell>
          <cell r="J4">
            <v>0</v>
          </cell>
          <cell r="K4">
            <v>0</v>
          </cell>
        </row>
        <row r="6">
          <cell r="F6">
            <v>-2340595671.9899998</v>
          </cell>
          <cell r="G6">
            <v>0</v>
          </cell>
          <cell r="H6">
            <v>-2340595671.9899998</v>
          </cell>
          <cell r="I6">
            <v>0</v>
          </cell>
          <cell r="J6">
            <v>-2340595671.9899998</v>
          </cell>
          <cell r="K6">
            <v>-2340131506</v>
          </cell>
        </row>
        <row r="7">
          <cell r="F7">
            <v>0</v>
          </cell>
          <cell r="G7">
            <v>0</v>
          </cell>
          <cell r="H7">
            <v>0</v>
          </cell>
          <cell r="I7">
            <v>0</v>
          </cell>
          <cell r="J7">
            <v>0</v>
          </cell>
          <cell r="K7">
            <v>0</v>
          </cell>
        </row>
        <row r="8">
          <cell r="F8">
            <v>-13000000</v>
          </cell>
          <cell r="G8">
            <v>0</v>
          </cell>
          <cell r="H8">
            <v>-13000000</v>
          </cell>
          <cell r="I8">
            <v>0</v>
          </cell>
          <cell r="J8">
            <v>-13000000</v>
          </cell>
          <cell r="K8">
            <v>-13000000</v>
          </cell>
        </row>
        <row r="9">
          <cell r="F9">
            <v>-2353595671.9899998</v>
          </cell>
          <cell r="G9">
            <v>0</v>
          </cell>
          <cell r="H9">
            <v>-2353595671.9899998</v>
          </cell>
          <cell r="I9">
            <v>0</v>
          </cell>
          <cell r="J9">
            <v>-2353595671.9899998</v>
          </cell>
          <cell r="K9">
            <v>-2353131506</v>
          </cell>
        </row>
        <row r="11">
          <cell r="F11">
            <v>-87869.32</v>
          </cell>
          <cell r="G11">
            <v>0</v>
          </cell>
          <cell r="H11">
            <v>-87869.32</v>
          </cell>
          <cell r="I11">
            <v>0</v>
          </cell>
          <cell r="J11">
            <v>-87869.32</v>
          </cell>
          <cell r="K11">
            <v>-196070.47</v>
          </cell>
        </row>
        <row r="12">
          <cell r="F12">
            <v>-87869.32</v>
          </cell>
          <cell r="G12">
            <v>0</v>
          </cell>
          <cell r="H12">
            <v>-87869.32</v>
          </cell>
          <cell r="I12">
            <v>0</v>
          </cell>
          <cell r="J12">
            <v>-87869.32</v>
          </cell>
          <cell r="K12">
            <v>-196070.47</v>
          </cell>
        </row>
        <row r="14">
          <cell r="F14">
            <v>0</v>
          </cell>
          <cell r="G14">
            <v>0</v>
          </cell>
          <cell r="H14">
            <v>0</v>
          </cell>
          <cell r="I14">
            <v>0</v>
          </cell>
          <cell r="J14">
            <v>0</v>
          </cell>
          <cell r="K14">
            <v>0</v>
          </cell>
        </row>
        <row r="15">
          <cell r="F15">
            <v>0</v>
          </cell>
          <cell r="G15">
            <v>0</v>
          </cell>
          <cell r="H15">
            <v>0</v>
          </cell>
          <cell r="I15">
            <v>0</v>
          </cell>
          <cell r="J15">
            <v>0</v>
          </cell>
          <cell r="K15">
            <v>0</v>
          </cell>
        </row>
        <row r="17">
          <cell r="F17">
            <v>0</v>
          </cell>
          <cell r="G17">
            <v>0</v>
          </cell>
          <cell r="H17">
            <v>0</v>
          </cell>
          <cell r="I17">
            <v>0</v>
          </cell>
          <cell r="J17">
            <v>0</v>
          </cell>
          <cell r="K17">
            <v>0</v>
          </cell>
        </row>
        <row r="19">
          <cell r="F19">
            <v>0</v>
          </cell>
          <cell r="G19">
            <v>0</v>
          </cell>
          <cell r="H19">
            <v>0</v>
          </cell>
          <cell r="I19">
            <v>0</v>
          </cell>
          <cell r="J19">
            <v>0</v>
          </cell>
          <cell r="K19">
            <v>0</v>
          </cell>
        </row>
        <row r="20">
          <cell r="F20">
            <v>0</v>
          </cell>
          <cell r="G20">
            <v>0</v>
          </cell>
          <cell r="H20">
            <v>0</v>
          </cell>
          <cell r="I20">
            <v>0</v>
          </cell>
          <cell r="J20">
            <v>0</v>
          </cell>
          <cell r="K20">
            <v>0</v>
          </cell>
        </row>
        <row r="21">
          <cell r="F21">
            <v>0</v>
          </cell>
          <cell r="G21">
            <v>0</v>
          </cell>
          <cell r="H21">
            <v>0</v>
          </cell>
          <cell r="I21">
            <v>0</v>
          </cell>
          <cell r="J21">
            <v>0</v>
          </cell>
          <cell r="K21">
            <v>0</v>
          </cell>
        </row>
        <row r="22">
          <cell r="F22">
            <v>0</v>
          </cell>
          <cell r="G22">
            <v>0</v>
          </cell>
          <cell r="H22">
            <v>0</v>
          </cell>
          <cell r="I22">
            <v>0</v>
          </cell>
          <cell r="J22">
            <v>0</v>
          </cell>
          <cell r="K22">
            <v>0</v>
          </cell>
        </row>
        <row r="23">
          <cell r="F23">
            <v>0</v>
          </cell>
          <cell r="G23">
            <v>0</v>
          </cell>
          <cell r="H23">
            <v>0</v>
          </cell>
          <cell r="I23">
            <v>0</v>
          </cell>
          <cell r="J23">
            <v>0</v>
          </cell>
          <cell r="K23">
            <v>0</v>
          </cell>
        </row>
        <row r="24">
          <cell r="F24">
            <v>0</v>
          </cell>
          <cell r="G24">
            <v>0</v>
          </cell>
          <cell r="H24">
            <v>0</v>
          </cell>
          <cell r="I24">
            <v>0</v>
          </cell>
          <cell r="J24">
            <v>0</v>
          </cell>
          <cell r="K24">
            <v>0</v>
          </cell>
        </row>
        <row r="25">
          <cell r="F25">
            <v>0</v>
          </cell>
          <cell r="G25">
            <v>0</v>
          </cell>
          <cell r="H25">
            <v>0</v>
          </cell>
          <cell r="I25">
            <v>0</v>
          </cell>
          <cell r="J25">
            <v>0</v>
          </cell>
          <cell r="K25">
            <v>0</v>
          </cell>
        </row>
        <row r="26">
          <cell r="F26">
            <v>0</v>
          </cell>
          <cell r="G26">
            <v>0</v>
          </cell>
          <cell r="H26">
            <v>0</v>
          </cell>
          <cell r="I26">
            <v>0</v>
          </cell>
          <cell r="J26">
            <v>0</v>
          </cell>
          <cell r="K26">
            <v>0</v>
          </cell>
        </row>
        <row r="28">
          <cell r="F28">
            <v>0</v>
          </cell>
          <cell r="G28">
            <v>0</v>
          </cell>
          <cell r="H28">
            <v>0</v>
          </cell>
          <cell r="I28">
            <v>0</v>
          </cell>
          <cell r="J28">
            <v>0</v>
          </cell>
          <cell r="K28">
            <v>0</v>
          </cell>
        </row>
        <row r="30">
          <cell r="F30">
            <v>0</v>
          </cell>
          <cell r="G30">
            <v>0</v>
          </cell>
          <cell r="H30">
            <v>0</v>
          </cell>
          <cell r="I30">
            <v>0</v>
          </cell>
          <cell r="J30">
            <v>0</v>
          </cell>
          <cell r="K30">
            <v>0</v>
          </cell>
        </row>
        <row r="31">
          <cell r="F31">
            <v>0</v>
          </cell>
          <cell r="G31">
            <v>0</v>
          </cell>
          <cell r="H31">
            <v>0</v>
          </cell>
          <cell r="I31">
            <v>0</v>
          </cell>
          <cell r="J31">
            <v>0</v>
          </cell>
          <cell r="K31">
            <v>0</v>
          </cell>
        </row>
        <row r="32">
          <cell r="F32">
            <v>0</v>
          </cell>
          <cell r="G32">
            <v>0</v>
          </cell>
          <cell r="H32">
            <v>0</v>
          </cell>
          <cell r="I32">
            <v>0</v>
          </cell>
          <cell r="J32">
            <v>0</v>
          </cell>
          <cell r="K32">
            <v>0</v>
          </cell>
        </row>
        <row r="33">
          <cell r="F33">
            <v>0</v>
          </cell>
          <cell r="G33">
            <v>0</v>
          </cell>
          <cell r="H33">
            <v>0</v>
          </cell>
          <cell r="I33">
            <v>0</v>
          </cell>
          <cell r="J33">
            <v>0</v>
          </cell>
          <cell r="K33">
            <v>0</v>
          </cell>
        </row>
        <row r="35">
          <cell r="F35">
            <v>-4415047</v>
          </cell>
          <cell r="G35">
            <v>0</v>
          </cell>
          <cell r="H35">
            <v>-4415047</v>
          </cell>
          <cell r="I35">
            <v>0</v>
          </cell>
          <cell r="J35">
            <v>-4415047</v>
          </cell>
          <cell r="K35">
            <v>-17565764</v>
          </cell>
        </row>
        <row r="36">
          <cell r="F36">
            <v>-4415047</v>
          </cell>
          <cell r="G36">
            <v>0</v>
          </cell>
          <cell r="H36">
            <v>-4415047</v>
          </cell>
          <cell r="I36">
            <v>0</v>
          </cell>
          <cell r="J36">
            <v>-4415047</v>
          </cell>
          <cell r="K36">
            <v>-17565764</v>
          </cell>
        </row>
        <row r="38">
          <cell r="F38">
            <v>-3235333</v>
          </cell>
          <cell r="G38">
            <v>0</v>
          </cell>
          <cell r="H38">
            <v>-3235333</v>
          </cell>
          <cell r="I38">
            <v>0</v>
          </cell>
          <cell r="J38">
            <v>-3235333</v>
          </cell>
          <cell r="K38">
            <v>-11039922</v>
          </cell>
        </row>
        <row r="39">
          <cell r="F39">
            <v>0</v>
          </cell>
          <cell r="G39">
            <v>0</v>
          </cell>
          <cell r="H39">
            <v>0</v>
          </cell>
          <cell r="I39">
            <v>0</v>
          </cell>
          <cell r="J39">
            <v>0</v>
          </cell>
          <cell r="K39">
            <v>0</v>
          </cell>
        </row>
        <row r="40">
          <cell r="F40">
            <v>0</v>
          </cell>
          <cell r="G40">
            <v>0</v>
          </cell>
          <cell r="H40">
            <v>0</v>
          </cell>
          <cell r="I40">
            <v>0</v>
          </cell>
          <cell r="J40">
            <v>0</v>
          </cell>
          <cell r="K40">
            <v>0</v>
          </cell>
        </row>
        <row r="41">
          <cell r="F41">
            <v>-3235333</v>
          </cell>
          <cell r="G41">
            <v>0</v>
          </cell>
          <cell r="H41">
            <v>-3235333</v>
          </cell>
          <cell r="I41">
            <v>0</v>
          </cell>
          <cell r="J41">
            <v>-3235333</v>
          </cell>
          <cell r="K41">
            <v>-11039922</v>
          </cell>
        </row>
        <row r="43">
          <cell r="F43">
            <v>16.649999999999999</v>
          </cell>
          <cell r="G43">
            <v>0</v>
          </cell>
          <cell r="H43">
            <v>16.649999999999999</v>
          </cell>
          <cell r="I43">
            <v>0</v>
          </cell>
          <cell r="J43">
            <v>16.649999999999999</v>
          </cell>
          <cell r="K43">
            <v>-16</v>
          </cell>
        </row>
        <row r="44">
          <cell r="F44">
            <v>16.649999999999999</v>
          </cell>
          <cell r="G44">
            <v>0</v>
          </cell>
          <cell r="H44">
            <v>16.649999999999999</v>
          </cell>
          <cell r="I44">
            <v>0</v>
          </cell>
          <cell r="J44">
            <v>16.649999999999999</v>
          </cell>
          <cell r="K44">
            <v>-16</v>
          </cell>
        </row>
        <row r="46">
          <cell r="F46">
            <v>0</v>
          </cell>
          <cell r="G46">
            <v>0</v>
          </cell>
          <cell r="H46">
            <v>0</v>
          </cell>
          <cell r="I46">
            <v>0</v>
          </cell>
          <cell r="J46">
            <v>0</v>
          </cell>
          <cell r="K46">
            <v>0</v>
          </cell>
        </row>
        <row r="48">
          <cell r="F48">
            <v>-103967.43</v>
          </cell>
          <cell r="G48">
            <v>0</v>
          </cell>
          <cell r="H48">
            <v>-103967.43</v>
          </cell>
          <cell r="I48">
            <v>0</v>
          </cell>
          <cell r="J48">
            <v>-103967.43</v>
          </cell>
          <cell r="K48">
            <v>0</v>
          </cell>
        </row>
        <row r="49">
          <cell r="F49">
            <v>-103967.43</v>
          </cell>
          <cell r="G49">
            <v>0</v>
          </cell>
          <cell r="H49">
            <v>-103967.43</v>
          </cell>
          <cell r="I49">
            <v>0</v>
          </cell>
          <cell r="J49">
            <v>-103967.43</v>
          </cell>
          <cell r="K49">
            <v>0</v>
          </cell>
        </row>
        <row r="51">
          <cell r="F51">
            <v>0</v>
          </cell>
          <cell r="G51">
            <v>0</v>
          </cell>
          <cell r="H51">
            <v>0</v>
          </cell>
          <cell r="I51">
            <v>0</v>
          </cell>
          <cell r="J51">
            <v>0</v>
          </cell>
          <cell r="K51">
            <v>2</v>
          </cell>
        </row>
        <row r="52">
          <cell r="F52">
            <v>0</v>
          </cell>
          <cell r="G52">
            <v>0</v>
          </cell>
          <cell r="H52">
            <v>0</v>
          </cell>
          <cell r="I52">
            <v>0</v>
          </cell>
          <cell r="J52">
            <v>0</v>
          </cell>
          <cell r="K52">
            <v>2</v>
          </cell>
        </row>
        <row r="54">
          <cell r="F54">
            <v>-43459993832.919998</v>
          </cell>
          <cell r="G54">
            <v>0</v>
          </cell>
          <cell r="H54">
            <v>-43459993832.919998</v>
          </cell>
          <cell r="I54">
            <v>0</v>
          </cell>
          <cell r="J54">
            <v>-43459993832.919998</v>
          </cell>
          <cell r="K54">
            <v>-43349915619</v>
          </cell>
        </row>
        <row r="55">
          <cell r="F55">
            <v>0</v>
          </cell>
          <cell r="G55">
            <v>0</v>
          </cell>
          <cell r="H55">
            <v>0</v>
          </cell>
          <cell r="I55">
            <v>0</v>
          </cell>
          <cell r="J55">
            <v>0</v>
          </cell>
          <cell r="K55">
            <v>0</v>
          </cell>
        </row>
        <row r="56">
          <cell r="F56">
            <v>0</v>
          </cell>
          <cell r="G56">
            <v>0</v>
          </cell>
          <cell r="H56">
            <v>0</v>
          </cell>
          <cell r="I56">
            <v>0</v>
          </cell>
          <cell r="J56">
            <v>0</v>
          </cell>
          <cell r="K56">
            <v>0</v>
          </cell>
        </row>
        <row r="57">
          <cell r="F57">
            <v>0</v>
          </cell>
          <cell r="G57">
            <v>0</v>
          </cell>
          <cell r="H57">
            <v>0</v>
          </cell>
          <cell r="I57">
            <v>0</v>
          </cell>
          <cell r="J57">
            <v>0</v>
          </cell>
          <cell r="K57">
            <v>0</v>
          </cell>
        </row>
        <row r="58">
          <cell r="F58">
            <v>0</v>
          </cell>
          <cell r="G58">
            <v>0</v>
          </cell>
          <cell r="H58">
            <v>0</v>
          </cell>
          <cell r="I58">
            <v>0</v>
          </cell>
          <cell r="J58">
            <v>0</v>
          </cell>
          <cell r="K58">
            <v>0</v>
          </cell>
        </row>
        <row r="59">
          <cell r="F59">
            <v>343442168</v>
          </cell>
          <cell r="G59">
            <v>0</v>
          </cell>
          <cell r="H59">
            <v>343442168</v>
          </cell>
          <cell r="I59">
            <v>0</v>
          </cell>
          <cell r="J59">
            <v>343442168</v>
          </cell>
          <cell r="K59">
            <v>0</v>
          </cell>
        </row>
        <row r="60">
          <cell r="F60">
            <v>0</v>
          </cell>
          <cell r="G60">
            <v>0</v>
          </cell>
          <cell r="H60">
            <v>0</v>
          </cell>
          <cell r="I60">
            <v>0</v>
          </cell>
          <cell r="J60">
            <v>0</v>
          </cell>
          <cell r="K60">
            <v>0</v>
          </cell>
        </row>
        <row r="61">
          <cell r="F61">
            <v>0</v>
          </cell>
          <cell r="G61">
            <v>0</v>
          </cell>
          <cell r="H61">
            <v>0</v>
          </cell>
          <cell r="I61">
            <v>0</v>
          </cell>
          <cell r="J61">
            <v>0</v>
          </cell>
          <cell r="K61">
            <v>0</v>
          </cell>
        </row>
        <row r="62">
          <cell r="F62">
            <v>0</v>
          </cell>
          <cell r="G62">
            <v>0</v>
          </cell>
          <cell r="H62">
            <v>0</v>
          </cell>
          <cell r="I62">
            <v>0</v>
          </cell>
          <cell r="J62">
            <v>0</v>
          </cell>
          <cell r="K62">
            <v>0</v>
          </cell>
        </row>
        <row r="63">
          <cell r="F63">
            <v>-43116551664.919998</v>
          </cell>
          <cell r="G63">
            <v>0</v>
          </cell>
          <cell r="H63">
            <v>-43116551664.919998</v>
          </cell>
          <cell r="I63">
            <v>0</v>
          </cell>
          <cell r="J63">
            <v>-43116551664.919998</v>
          </cell>
          <cell r="K63">
            <v>-43349915619</v>
          </cell>
        </row>
        <row r="65">
          <cell r="F65">
            <v>-265339956.12</v>
          </cell>
          <cell r="G65">
            <v>0</v>
          </cell>
          <cell r="H65">
            <v>-265339956.12</v>
          </cell>
          <cell r="I65">
            <v>0</v>
          </cell>
          <cell r="J65">
            <v>-265339956.12</v>
          </cell>
          <cell r="K65">
            <v>-538501015</v>
          </cell>
        </row>
        <row r="66">
          <cell r="F66">
            <v>-265339956.12</v>
          </cell>
          <cell r="G66">
            <v>0</v>
          </cell>
          <cell r="H66">
            <v>-265339956.12</v>
          </cell>
          <cell r="I66">
            <v>0</v>
          </cell>
          <cell r="J66">
            <v>-265339956.12</v>
          </cell>
          <cell r="K66">
            <v>-538501015</v>
          </cell>
        </row>
        <row r="68">
          <cell r="F68">
            <v>0.54</v>
          </cell>
          <cell r="G68">
            <v>0</v>
          </cell>
          <cell r="H68">
            <v>0.54</v>
          </cell>
          <cell r="I68">
            <v>0</v>
          </cell>
          <cell r="J68">
            <v>0.54</v>
          </cell>
          <cell r="K68">
            <v>8184421</v>
          </cell>
        </row>
        <row r="69">
          <cell r="F69">
            <v>0.54</v>
          </cell>
          <cell r="G69">
            <v>0</v>
          </cell>
          <cell r="H69">
            <v>0.54</v>
          </cell>
          <cell r="I69">
            <v>0</v>
          </cell>
          <cell r="J69">
            <v>0.54</v>
          </cell>
          <cell r="K69">
            <v>8184421</v>
          </cell>
        </row>
        <row r="71">
          <cell r="F71">
            <v>24621488998.490002</v>
          </cell>
          <cell r="G71">
            <v>0</v>
          </cell>
          <cell r="H71">
            <v>24621488998.490002</v>
          </cell>
          <cell r="I71">
            <v>0</v>
          </cell>
          <cell r="J71">
            <v>24621488998.490002</v>
          </cell>
          <cell r="K71">
            <v>23345353439</v>
          </cell>
        </row>
        <row r="72">
          <cell r="F72">
            <v>24621488998.490002</v>
          </cell>
          <cell r="G72">
            <v>0</v>
          </cell>
          <cell r="H72">
            <v>24621488998.490002</v>
          </cell>
          <cell r="I72">
            <v>0</v>
          </cell>
          <cell r="J72">
            <v>24621488998.490002</v>
          </cell>
          <cell r="K72">
            <v>23345353439</v>
          </cell>
        </row>
        <row r="74">
          <cell r="F74">
            <v>0</v>
          </cell>
          <cell r="G74">
            <v>0</v>
          </cell>
          <cell r="H74">
            <v>0</v>
          </cell>
          <cell r="I74">
            <v>0</v>
          </cell>
          <cell r="J74">
            <v>0</v>
          </cell>
          <cell r="K74">
            <v>-458763576</v>
          </cell>
        </row>
        <row r="75">
          <cell r="F75">
            <v>0</v>
          </cell>
          <cell r="G75">
            <v>0</v>
          </cell>
          <cell r="H75">
            <v>0</v>
          </cell>
          <cell r="I75">
            <v>0</v>
          </cell>
          <cell r="J75">
            <v>0</v>
          </cell>
          <cell r="K75">
            <v>0</v>
          </cell>
        </row>
        <row r="76">
          <cell r="F76">
            <v>0</v>
          </cell>
          <cell r="G76">
            <v>0</v>
          </cell>
          <cell r="H76">
            <v>0</v>
          </cell>
          <cell r="I76">
            <v>0</v>
          </cell>
          <cell r="J76">
            <v>0</v>
          </cell>
          <cell r="K76">
            <v>-458763576</v>
          </cell>
        </row>
        <row r="78">
          <cell r="F78">
            <v>0</v>
          </cell>
          <cell r="G78">
            <v>0</v>
          </cell>
          <cell r="H78">
            <v>0</v>
          </cell>
          <cell r="I78">
            <v>0</v>
          </cell>
          <cell r="J78">
            <v>0</v>
          </cell>
          <cell r="K78">
            <v>0</v>
          </cell>
        </row>
        <row r="80">
          <cell r="F80">
            <v>0</v>
          </cell>
          <cell r="G80">
            <v>0</v>
          </cell>
          <cell r="H80">
            <v>0</v>
          </cell>
          <cell r="I80">
            <v>0</v>
          </cell>
          <cell r="J80">
            <v>0</v>
          </cell>
          <cell r="K80">
            <v>0</v>
          </cell>
        </row>
        <row r="82">
          <cell r="F82">
            <v>0</v>
          </cell>
          <cell r="G82">
            <v>0</v>
          </cell>
          <cell r="H82">
            <v>0</v>
          </cell>
          <cell r="I82">
            <v>0</v>
          </cell>
          <cell r="J82">
            <v>0</v>
          </cell>
          <cell r="K82">
            <v>0</v>
          </cell>
        </row>
        <row r="84">
          <cell r="F84">
            <v>0</v>
          </cell>
          <cell r="G84">
            <v>0</v>
          </cell>
          <cell r="H84">
            <v>0</v>
          </cell>
          <cell r="I84">
            <v>0</v>
          </cell>
          <cell r="J84">
            <v>0</v>
          </cell>
          <cell r="K84">
            <v>0</v>
          </cell>
        </row>
        <row r="86">
          <cell r="F86">
            <v>0</v>
          </cell>
          <cell r="G86">
            <v>0</v>
          </cell>
          <cell r="H86">
            <v>0</v>
          </cell>
          <cell r="I86">
            <v>0</v>
          </cell>
          <cell r="J86">
            <v>0</v>
          </cell>
          <cell r="K86">
            <v>0</v>
          </cell>
        </row>
        <row r="88">
          <cell r="F88">
            <v>0</v>
          </cell>
          <cell r="G88">
            <v>0</v>
          </cell>
          <cell r="H88">
            <v>0</v>
          </cell>
          <cell r="I88">
            <v>0</v>
          </cell>
          <cell r="J88">
            <v>0</v>
          </cell>
          <cell r="K88">
            <v>0</v>
          </cell>
        </row>
        <row r="90">
          <cell r="F90">
            <v>0</v>
          </cell>
          <cell r="G90">
            <v>0</v>
          </cell>
          <cell r="H90">
            <v>0</v>
          </cell>
          <cell r="I90">
            <v>0</v>
          </cell>
          <cell r="J90">
            <v>0</v>
          </cell>
          <cell r="K90">
            <v>0</v>
          </cell>
        </row>
        <row r="92">
          <cell r="F92">
            <v>0</v>
          </cell>
          <cell r="G92">
            <v>0</v>
          </cell>
          <cell r="H92">
            <v>0</v>
          </cell>
          <cell r="I92">
            <v>0</v>
          </cell>
          <cell r="J92">
            <v>0</v>
          </cell>
          <cell r="K92">
            <v>0</v>
          </cell>
        </row>
        <row r="94">
          <cell r="F94">
            <v>0</v>
          </cell>
          <cell r="G94">
            <v>0</v>
          </cell>
          <cell r="H94">
            <v>0</v>
          </cell>
          <cell r="I94">
            <v>0</v>
          </cell>
          <cell r="J94">
            <v>0</v>
          </cell>
          <cell r="K94">
            <v>0</v>
          </cell>
        </row>
        <row r="96">
          <cell r="F96">
            <v>0</v>
          </cell>
          <cell r="G96">
            <v>0</v>
          </cell>
          <cell r="H96">
            <v>0</v>
          </cell>
          <cell r="I96">
            <v>0</v>
          </cell>
          <cell r="J96">
            <v>0</v>
          </cell>
          <cell r="K96">
            <v>0</v>
          </cell>
        </row>
        <row r="98">
          <cell r="F98">
            <v>0</v>
          </cell>
          <cell r="G98">
            <v>0</v>
          </cell>
          <cell r="H98">
            <v>0</v>
          </cell>
          <cell r="I98">
            <v>0</v>
          </cell>
          <cell r="J98">
            <v>0</v>
          </cell>
          <cell r="K98">
            <v>0</v>
          </cell>
        </row>
        <row r="100">
          <cell r="F100">
            <v>0</v>
          </cell>
          <cell r="G100">
            <v>0</v>
          </cell>
          <cell r="H100">
            <v>0</v>
          </cell>
          <cell r="I100">
            <v>0</v>
          </cell>
          <cell r="J100">
            <v>0</v>
          </cell>
          <cell r="K100">
            <v>0</v>
          </cell>
        </row>
        <row r="102">
          <cell r="F102">
            <v>0</v>
          </cell>
          <cell r="G102">
            <v>0</v>
          </cell>
          <cell r="H102">
            <v>0</v>
          </cell>
          <cell r="I102">
            <v>0</v>
          </cell>
          <cell r="J102">
            <v>0</v>
          </cell>
          <cell r="K102">
            <v>0</v>
          </cell>
        </row>
        <row r="104">
          <cell r="F104">
            <v>0</v>
          </cell>
          <cell r="G104">
            <v>0</v>
          </cell>
          <cell r="H104">
            <v>0</v>
          </cell>
          <cell r="I104">
            <v>0</v>
          </cell>
          <cell r="J104">
            <v>0</v>
          </cell>
          <cell r="K104">
            <v>0</v>
          </cell>
        </row>
        <row r="106">
          <cell r="F106">
            <v>0</v>
          </cell>
          <cell r="G106">
            <v>0</v>
          </cell>
          <cell r="H106">
            <v>0</v>
          </cell>
          <cell r="I106">
            <v>0</v>
          </cell>
          <cell r="J106">
            <v>0</v>
          </cell>
          <cell r="K106">
            <v>0</v>
          </cell>
        </row>
        <row r="108">
          <cell r="F108">
            <v>0</v>
          </cell>
          <cell r="G108">
            <v>0</v>
          </cell>
          <cell r="H108">
            <v>0</v>
          </cell>
          <cell r="I108">
            <v>0</v>
          </cell>
          <cell r="J108">
            <v>0</v>
          </cell>
          <cell r="K108">
            <v>0</v>
          </cell>
        </row>
        <row r="110">
          <cell r="F110">
            <v>0</v>
          </cell>
          <cell r="G110">
            <v>0</v>
          </cell>
          <cell r="H110">
            <v>0</v>
          </cell>
          <cell r="I110">
            <v>0</v>
          </cell>
          <cell r="J110">
            <v>0</v>
          </cell>
          <cell r="K110">
            <v>0</v>
          </cell>
        </row>
        <row r="112">
          <cell r="F112">
            <v>0</v>
          </cell>
          <cell r="G112">
            <v>0</v>
          </cell>
          <cell r="H112">
            <v>0</v>
          </cell>
          <cell r="I112">
            <v>0</v>
          </cell>
          <cell r="J112">
            <v>0</v>
          </cell>
          <cell r="K112">
            <v>0</v>
          </cell>
        </row>
        <row r="114">
          <cell r="F114">
            <v>0</v>
          </cell>
          <cell r="G114">
            <v>0</v>
          </cell>
          <cell r="H114">
            <v>0</v>
          </cell>
          <cell r="I114">
            <v>0</v>
          </cell>
          <cell r="J114">
            <v>0</v>
          </cell>
          <cell r="K114">
            <v>0</v>
          </cell>
        </row>
        <row r="116">
          <cell r="F116">
            <v>0</v>
          </cell>
          <cell r="G116">
            <v>0</v>
          </cell>
          <cell r="H116">
            <v>0</v>
          </cell>
          <cell r="I116">
            <v>0</v>
          </cell>
          <cell r="J116">
            <v>0</v>
          </cell>
          <cell r="K116">
            <v>0</v>
          </cell>
        </row>
        <row r="118">
          <cell r="F118">
            <v>0</v>
          </cell>
          <cell r="G118">
            <v>0</v>
          </cell>
          <cell r="H118">
            <v>0</v>
          </cell>
          <cell r="I118">
            <v>0</v>
          </cell>
          <cell r="J118">
            <v>0</v>
          </cell>
          <cell r="K118">
            <v>0</v>
          </cell>
        </row>
        <row r="120">
          <cell r="F120">
            <v>0</v>
          </cell>
          <cell r="G120">
            <v>0</v>
          </cell>
          <cell r="H120">
            <v>0</v>
          </cell>
          <cell r="I120">
            <v>0</v>
          </cell>
          <cell r="J120">
            <v>0</v>
          </cell>
          <cell r="K120">
            <v>0</v>
          </cell>
        </row>
        <row r="122">
          <cell r="F122">
            <v>0</v>
          </cell>
          <cell r="G122">
            <v>0</v>
          </cell>
          <cell r="H122">
            <v>0</v>
          </cell>
          <cell r="I122">
            <v>0</v>
          </cell>
          <cell r="J122">
            <v>0</v>
          </cell>
          <cell r="K122">
            <v>0</v>
          </cell>
        </row>
        <row r="124">
          <cell r="F124">
            <v>128138976</v>
          </cell>
          <cell r="G124">
            <v>0</v>
          </cell>
          <cell r="H124">
            <v>128138976</v>
          </cell>
          <cell r="I124">
            <v>0</v>
          </cell>
          <cell r="J124">
            <v>128138976</v>
          </cell>
          <cell r="K124">
            <v>128138976</v>
          </cell>
        </row>
        <row r="125">
          <cell r="F125">
            <v>349999978</v>
          </cell>
          <cell r="G125">
            <v>0</v>
          </cell>
          <cell r="H125">
            <v>349999978</v>
          </cell>
          <cell r="I125">
            <v>0</v>
          </cell>
          <cell r="J125">
            <v>349999978</v>
          </cell>
          <cell r="K125">
            <v>0</v>
          </cell>
        </row>
        <row r="126">
          <cell r="F126">
            <v>202208800</v>
          </cell>
          <cell r="G126">
            <v>0</v>
          </cell>
          <cell r="H126">
            <v>202208800</v>
          </cell>
          <cell r="I126">
            <v>0</v>
          </cell>
          <cell r="J126">
            <v>202208800</v>
          </cell>
          <cell r="K126">
            <v>202208800</v>
          </cell>
        </row>
        <row r="127">
          <cell r="F127">
            <v>2734649939</v>
          </cell>
          <cell r="G127">
            <v>0</v>
          </cell>
          <cell r="H127">
            <v>2734649939</v>
          </cell>
          <cell r="I127">
            <v>0</v>
          </cell>
          <cell r="J127">
            <v>2734649939</v>
          </cell>
          <cell r="K127">
            <v>2734649939</v>
          </cell>
        </row>
        <row r="128">
          <cell r="F128">
            <v>628471266.61000001</v>
          </cell>
          <cell r="G128">
            <v>0</v>
          </cell>
          <cell r="H128">
            <v>628471266.61000001</v>
          </cell>
          <cell r="I128">
            <v>0</v>
          </cell>
          <cell r="J128">
            <v>628471266.61000001</v>
          </cell>
          <cell r="K128">
            <v>545559267</v>
          </cell>
        </row>
        <row r="129">
          <cell r="F129">
            <v>1130593173.6600001</v>
          </cell>
          <cell r="G129">
            <v>0</v>
          </cell>
          <cell r="H129">
            <v>1130593173.6600001</v>
          </cell>
          <cell r="I129">
            <v>0</v>
          </cell>
          <cell r="J129">
            <v>1130593173.6600001</v>
          </cell>
          <cell r="K129">
            <v>1130593174</v>
          </cell>
        </row>
        <row r="130">
          <cell r="F130">
            <v>195974883.18000001</v>
          </cell>
          <cell r="G130">
            <v>0</v>
          </cell>
          <cell r="H130">
            <v>195974883.18000001</v>
          </cell>
          <cell r="I130">
            <v>0</v>
          </cell>
          <cell r="J130">
            <v>195974883.18000001</v>
          </cell>
          <cell r="K130">
            <v>195974883</v>
          </cell>
        </row>
        <row r="131">
          <cell r="F131">
            <v>311492300</v>
          </cell>
          <cell r="G131">
            <v>0</v>
          </cell>
          <cell r="H131">
            <v>311492300</v>
          </cell>
          <cell r="I131">
            <v>0</v>
          </cell>
          <cell r="J131">
            <v>311492300</v>
          </cell>
          <cell r="K131">
            <v>311492300</v>
          </cell>
        </row>
        <row r="132">
          <cell r="F132">
            <v>10542000</v>
          </cell>
          <cell r="G132">
            <v>0</v>
          </cell>
          <cell r="H132">
            <v>10542000</v>
          </cell>
          <cell r="I132">
            <v>0</v>
          </cell>
          <cell r="J132">
            <v>10542000</v>
          </cell>
          <cell r="K132">
            <v>10542000</v>
          </cell>
        </row>
        <row r="133">
          <cell r="F133">
            <v>143219502.94999999</v>
          </cell>
          <cell r="G133">
            <v>0</v>
          </cell>
          <cell r="H133">
            <v>143219502.94999999</v>
          </cell>
          <cell r="I133">
            <v>0</v>
          </cell>
          <cell r="J133">
            <v>143219502.94999999</v>
          </cell>
          <cell r="K133">
            <v>143219503</v>
          </cell>
        </row>
        <row r="134">
          <cell r="F134">
            <v>1996506835.1300001</v>
          </cell>
          <cell r="G134">
            <v>0</v>
          </cell>
          <cell r="H134">
            <v>1996506835.1300001</v>
          </cell>
          <cell r="I134">
            <v>0</v>
          </cell>
          <cell r="J134">
            <v>1996506835.1300001</v>
          </cell>
          <cell r="K134">
            <v>1785005800</v>
          </cell>
        </row>
        <row r="135">
          <cell r="F135">
            <v>1439789553.78</v>
          </cell>
          <cell r="G135">
            <v>0</v>
          </cell>
          <cell r="H135">
            <v>1439789553.78</v>
          </cell>
          <cell r="I135">
            <v>0</v>
          </cell>
          <cell r="J135">
            <v>1439789553.78</v>
          </cell>
          <cell r="K135">
            <v>1246049554</v>
          </cell>
        </row>
        <row r="136">
          <cell r="F136">
            <v>22830000</v>
          </cell>
          <cell r="G136">
            <v>0</v>
          </cell>
          <cell r="H136">
            <v>22830000</v>
          </cell>
          <cell r="I136">
            <v>0</v>
          </cell>
          <cell r="J136">
            <v>22830000</v>
          </cell>
          <cell r="K136">
            <v>0</v>
          </cell>
        </row>
        <row r="137">
          <cell r="F137">
            <v>-178209000</v>
          </cell>
          <cell r="G137">
            <v>0</v>
          </cell>
          <cell r="H137">
            <v>-178209000</v>
          </cell>
          <cell r="I137">
            <v>0</v>
          </cell>
          <cell r="J137">
            <v>-178209000</v>
          </cell>
          <cell r="K137">
            <v>-140970000</v>
          </cell>
        </row>
        <row r="138">
          <cell r="F138">
            <v>-183205863.5</v>
          </cell>
          <cell r="G138">
            <v>0</v>
          </cell>
          <cell r="H138">
            <v>-183205863.5</v>
          </cell>
          <cell r="I138">
            <v>0</v>
          </cell>
          <cell r="J138">
            <v>-183205863.5</v>
          </cell>
          <cell r="K138">
            <v>-195974883</v>
          </cell>
        </row>
        <row r="139">
          <cell r="F139">
            <v>-2734649939</v>
          </cell>
          <cell r="G139">
            <v>0</v>
          </cell>
          <cell r="H139">
            <v>-2734649939</v>
          </cell>
          <cell r="I139">
            <v>0</v>
          </cell>
          <cell r="J139">
            <v>-2734649939</v>
          </cell>
          <cell r="K139">
            <v>-2734649939</v>
          </cell>
        </row>
        <row r="140">
          <cell r="F140">
            <v>-143219502.94999999</v>
          </cell>
          <cell r="G140">
            <v>0</v>
          </cell>
          <cell r="H140">
            <v>-143219502.94999999</v>
          </cell>
          <cell r="I140">
            <v>0</v>
          </cell>
          <cell r="J140">
            <v>-143219502.94999999</v>
          </cell>
          <cell r="K140">
            <v>-143219503</v>
          </cell>
        </row>
        <row r="141">
          <cell r="F141">
            <v>-311492300</v>
          </cell>
          <cell r="G141">
            <v>0</v>
          </cell>
          <cell r="H141">
            <v>-311492300</v>
          </cell>
          <cell r="I141">
            <v>0</v>
          </cell>
          <cell r="J141">
            <v>-311492300</v>
          </cell>
          <cell r="K141">
            <v>-311492300</v>
          </cell>
        </row>
        <row r="142">
          <cell r="F142">
            <v>0</v>
          </cell>
          <cell r="G142">
            <v>0</v>
          </cell>
          <cell r="H142">
            <v>0</v>
          </cell>
          <cell r="I142">
            <v>0</v>
          </cell>
          <cell r="J142">
            <v>0</v>
          </cell>
          <cell r="K142">
            <v>0</v>
          </cell>
        </row>
        <row r="143">
          <cell r="F143">
            <v>-10542000</v>
          </cell>
          <cell r="G143">
            <v>0</v>
          </cell>
          <cell r="H143">
            <v>-10542000</v>
          </cell>
          <cell r="I143">
            <v>0</v>
          </cell>
          <cell r="J143">
            <v>-10542000</v>
          </cell>
          <cell r="K143">
            <v>-10542000</v>
          </cell>
        </row>
        <row r="144">
          <cell r="F144">
            <v>-612700000</v>
          </cell>
          <cell r="G144">
            <v>0</v>
          </cell>
          <cell r="H144">
            <v>-612700000</v>
          </cell>
          <cell r="I144">
            <v>0</v>
          </cell>
          <cell r="J144">
            <v>-612700000</v>
          </cell>
          <cell r="K144">
            <v>-612700000</v>
          </cell>
        </row>
        <row r="145">
          <cell r="F145">
            <v>-1996386835.1300001</v>
          </cell>
          <cell r="G145">
            <v>0</v>
          </cell>
          <cell r="H145">
            <v>-1996386835.1300001</v>
          </cell>
          <cell r="I145">
            <v>0</v>
          </cell>
          <cell r="J145">
            <v>-1996386835.1300001</v>
          </cell>
          <cell r="K145">
            <v>-1784885800</v>
          </cell>
        </row>
        <row r="146">
          <cell r="F146">
            <v>-1051109553.5599999</v>
          </cell>
          <cell r="G146">
            <v>0</v>
          </cell>
          <cell r="H146">
            <v>-1051109553.5599999</v>
          </cell>
          <cell r="I146">
            <v>0</v>
          </cell>
          <cell r="J146">
            <v>-1051109553.5599999</v>
          </cell>
          <cell r="K146">
            <v>-1246049554</v>
          </cell>
        </row>
        <row r="147">
          <cell r="F147">
            <v>-283471000</v>
          </cell>
          <cell r="G147">
            <v>0</v>
          </cell>
          <cell r="H147">
            <v>-283471000</v>
          </cell>
          <cell r="I147">
            <v>0</v>
          </cell>
          <cell r="J147">
            <v>-283471000</v>
          </cell>
          <cell r="K147">
            <v>-250600000</v>
          </cell>
        </row>
        <row r="148">
          <cell r="F148">
            <v>-64000000</v>
          </cell>
          <cell r="G148">
            <v>0</v>
          </cell>
          <cell r="H148">
            <v>-64000000</v>
          </cell>
          <cell r="I148">
            <v>0</v>
          </cell>
          <cell r="J148">
            <v>-64000000</v>
          </cell>
          <cell r="K148">
            <v>-64000000</v>
          </cell>
        </row>
        <row r="149">
          <cell r="F149">
            <v>0</v>
          </cell>
          <cell r="G149">
            <v>0</v>
          </cell>
          <cell r="H149">
            <v>0</v>
          </cell>
          <cell r="I149">
            <v>0</v>
          </cell>
          <cell r="J149">
            <v>0</v>
          </cell>
          <cell r="K149">
            <v>0</v>
          </cell>
        </row>
        <row r="150">
          <cell r="F150">
            <v>0</v>
          </cell>
          <cell r="G150">
            <v>0</v>
          </cell>
          <cell r="H150">
            <v>0</v>
          </cell>
          <cell r="I150">
            <v>0</v>
          </cell>
          <cell r="J150">
            <v>0</v>
          </cell>
          <cell r="K150">
            <v>0</v>
          </cell>
        </row>
        <row r="151">
          <cell r="F151">
            <v>1725431214.1700015</v>
          </cell>
          <cell r="G151">
            <v>0</v>
          </cell>
          <cell r="H151">
            <v>1725431214.1700015</v>
          </cell>
          <cell r="I151">
            <v>0</v>
          </cell>
          <cell r="J151">
            <v>1725431214.1700015</v>
          </cell>
          <cell r="K151">
            <v>938350217</v>
          </cell>
        </row>
        <row r="153">
          <cell r="F153">
            <v>35444800</v>
          </cell>
          <cell r="G153">
            <v>0</v>
          </cell>
          <cell r="H153">
            <v>35444800</v>
          </cell>
          <cell r="I153">
            <v>0</v>
          </cell>
          <cell r="J153">
            <v>35444800</v>
          </cell>
          <cell r="K153">
            <v>35444800</v>
          </cell>
        </row>
        <row r="154">
          <cell r="F154">
            <v>35444800</v>
          </cell>
          <cell r="G154">
            <v>0</v>
          </cell>
          <cell r="H154">
            <v>35444800</v>
          </cell>
          <cell r="I154">
            <v>0</v>
          </cell>
          <cell r="J154">
            <v>35444800</v>
          </cell>
          <cell r="K154">
            <v>35444800</v>
          </cell>
        </row>
        <row r="156">
          <cell r="F156">
            <v>0</v>
          </cell>
          <cell r="G156">
            <v>0</v>
          </cell>
          <cell r="H156">
            <v>0</v>
          </cell>
          <cell r="I156">
            <v>0</v>
          </cell>
          <cell r="J156">
            <v>0</v>
          </cell>
          <cell r="K156">
            <v>0</v>
          </cell>
        </row>
        <row r="157">
          <cell r="F157">
            <v>15708020</v>
          </cell>
          <cell r="G157">
            <v>0</v>
          </cell>
          <cell r="H157">
            <v>15708020</v>
          </cell>
          <cell r="I157">
            <v>0</v>
          </cell>
          <cell r="J157">
            <v>15708020</v>
          </cell>
          <cell r="K157">
            <v>15708020</v>
          </cell>
        </row>
        <row r="158">
          <cell r="F158">
            <v>25436440</v>
          </cell>
          <cell r="G158">
            <v>0</v>
          </cell>
          <cell r="H158">
            <v>25436440</v>
          </cell>
          <cell r="I158">
            <v>0</v>
          </cell>
          <cell r="J158">
            <v>25436440</v>
          </cell>
          <cell r="K158">
            <v>25436440</v>
          </cell>
        </row>
        <row r="159">
          <cell r="F159">
            <v>899391195</v>
          </cell>
          <cell r="G159">
            <v>0</v>
          </cell>
          <cell r="H159">
            <v>899391195</v>
          </cell>
          <cell r="I159">
            <v>0</v>
          </cell>
          <cell r="J159">
            <v>899391195</v>
          </cell>
          <cell r="K159">
            <v>899391195</v>
          </cell>
        </row>
        <row r="160">
          <cell r="F160">
            <v>69803750.549999997</v>
          </cell>
          <cell r="G160">
            <v>0</v>
          </cell>
          <cell r="H160">
            <v>69803750.549999997</v>
          </cell>
          <cell r="I160">
            <v>0</v>
          </cell>
          <cell r="J160">
            <v>69803750.549999997</v>
          </cell>
          <cell r="K160">
            <v>69803751</v>
          </cell>
        </row>
        <row r="161">
          <cell r="F161">
            <v>0</v>
          </cell>
          <cell r="G161">
            <v>0</v>
          </cell>
          <cell r="H161">
            <v>0</v>
          </cell>
          <cell r="I161">
            <v>0</v>
          </cell>
          <cell r="J161">
            <v>0</v>
          </cell>
          <cell r="K161">
            <v>0</v>
          </cell>
        </row>
        <row r="162">
          <cell r="F162">
            <v>0</v>
          </cell>
          <cell r="G162">
            <v>0</v>
          </cell>
          <cell r="H162">
            <v>0</v>
          </cell>
          <cell r="I162">
            <v>0</v>
          </cell>
          <cell r="J162">
            <v>0</v>
          </cell>
          <cell r="K162">
            <v>0</v>
          </cell>
        </row>
        <row r="163">
          <cell r="F163">
            <v>0</v>
          </cell>
          <cell r="G163">
            <v>0</v>
          </cell>
          <cell r="H163">
            <v>0</v>
          </cell>
          <cell r="I163">
            <v>0</v>
          </cell>
          <cell r="J163">
            <v>0</v>
          </cell>
          <cell r="K163">
            <v>0</v>
          </cell>
        </row>
        <row r="164">
          <cell r="F164">
            <v>0</v>
          </cell>
          <cell r="G164">
            <v>0</v>
          </cell>
          <cell r="H164">
            <v>0</v>
          </cell>
          <cell r="I164">
            <v>0</v>
          </cell>
          <cell r="J164">
            <v>0</v>
          </cell>
          <cell r="K164">
            <v>0</v>
          </cell>
        </row>
        <row r="165">
          <cell r="F165">
            <v>109017500</v>
          </cell>
          <cell r="G165">
            <v>0</v>
          </cell>
          <cell r="H165">
            <v>109017500</v>
          </cell>
          <cell r="I165">
            <v>0</v>
          </cell>
          <cell r="J165">
            <v>109017500</v>
          </cell>
          <cell r="K165">
            <v>109017500</v>
          </cell>
        </row>
        <row r="166">
          <cell r="F166">
            <v>-69803750.549999997</v>
          </cell>
          <cell r="G166">
            <v>0</v>
          </cell>
          <cell r="H166">
            <v>-69803750.549999997</v>
          </cell>
          <cell r="I166">
            <v>0</v>
          </cell>
          <cell r="J166">
            <v>-69803750.549999997</v>
          </cell>
          <cell r="K166">
            <v>-69803751</v>
          </cell>
        </row>
        <row r="167">
          <cell r="F167">
            <v>0</v>
          </cell>
          <cell r="G167">
            <v>0</v>
          </cell>
          <cell r="H167">
            <v>0</v>
          </cell>
          <cell r="I167">
            <v>0</v>
          </cell>
          <cell r="J167">
            <v>0</v>
          </cell>
          <cell r="K167">
            <v>0</v>
          </cell>
        </row>
        <row r="168">
          <cell r="F168">
            <v>0</v>
          </cell>
          <cell r="G168">
            <v>0</v>
          </cell>
          <cell r="H168">
            <v>0</v>
          </cell>
          <cell r="I168">
            <v>0</v>
          </cell>
          <cell r="J168">
            <v>0</v>
          </cell>
          <cell r="K168">
            <v>0</v>
          </cell>
        </row>
        <row r="169">
          <cell r="F169">
            <v>0</v>
          </cell>
          <cell r="G169">
            <v>0</v>
          </cell>
          <cell r="H169">
            <v>0</v>
          </cell>
          <cell r="I169">
            <v>0</v>
          </cell>
          <cell r="J169">
            <v>0</v>
          </cell>
          <cell r="K169">
            <v>0</v>
          </cell>
        </row>
        <row r="170">
          <cell r="F170">
            <v>0</v>
          </cell>
          <cell r="G170">
            <v>0</v>
          </cell>
          <cell r="H170">
            <v>0</v>
          </cell>
          <cell r="I170">
            <v>0</v>
          </cell>
          <cell r="J170">
            <v>0</v>
          </cell>
          <cell r="K170">
            <v>0</v>
          </cell>
        </row>
        <row r="171">
          <cell r="F171">
            <v>-25436440</v>
          </cell>
          <cell r="G171">
            <v>0</v>
          </cell>
          <cell r="H171">
            <v>-25436440</v>
          </cell>
          <cell r="I171">
            <v>0</v>
          </cell>
          <cell r="J171">
            <v>-25436440</v>
          </cell>
          <cell r="K171">
            <v>-25436440</v>
          </cell>
        </row>
        <row r="172">
          <cell r="F172">
            <v>-109017500</v>
          </cell>
          <cell r="G172">
            <v>0</v>
          </cell>
          <cell r="H172">
            <v>-109017500</v>
          </cell>
          <cell r="I172">
            <v>0</v>
          </cell>
          <cell r="J172">
            <v>-109017500</v>
          </cell>
          <cell r="K172">
            <v>-109017500</v>
          </cell>
        </row>
        <row r="173">
          <cell r="F173">
            <v>-15708020</v>
          </cell>
          <cell r="G173">
            <v>0</v>
          </cell>
          <cell r="H173">
            <v>-15708020</v>
          </cell>
          <cell r="I173">
            <v>0</v>
          </cell>
          <cell r="J173">
            <v>-15708020</v>
          </cell>
          <cell r="K173">
            <v>-15708020</v>
          </cell>
        </row>
        <row r="174">
          <cell r="F174">
            <v>-899391195</v>
          </cell>
          <cell r="G174">
            <v>0</v>
          </cell>
          <cell r="H174">
            <v>-899391195</v>
          </cell>
          <cell r="I174">
            <v>0</v>
          </cell>
          <cell r="J174">
            <v>-899391195</v>
          </cell>
          <cell r="K174">
            <v>-899391195</v>
          </cell>
        </row>
        <row r="175">
          <cell r="F175">
            <v>0</v>
          </cell>
          <cell r="G175">
            <v>0</v>
          </cell>
          <cell r="H175">
            <v>0</v>
          </cell>
          <cell r="I175">
            <v>0</v>
          </cell>
          <cell r="J175">
            <v>0</v>
          </cell>
          <cell r="K175">
            <v>0</v>
          </cell>
        </row>
        <row r="176">
          <cell r="F176">
            <v>6000</v>
          </cell>
          <cell r="G176">
            <v>0</v>
          </cell>
          <cell r="H176">
            <v>6000</v>
          </cell>
          <cell r="I176">
            <v>0</v>
          </cell>
          <cell r="J176">
            <v>6000</v>
          </cell>
          <cell r="K176">
            <v>6000</v>
          </cell>
        </row>
        <row r="177">
          <cell r="F177">
            <v>0</v>
          </cell>
          <cell r="G177">
            <v>0</v>
          </cell>
          <cell r="H177">
            <v>0</v>
          </cell>
          <cell r="I177">
            <v>0</v>
          </cell>
          <cell r="J177">
            <v>0</v>
          </cell>
          <cell r="K177">
            <v>0</v>
          </cell>
        </row>
        <row r="178">
          <cell r="F178">
            <v>0</v>
          </cell>
          <cell r="G178">
            <v>0</v>
          </cell>
          <cell r="H178">
            <v>0</v>
          </cell>
          <cell r="I178">
            <v>0</v>
          </cell>
          <cell r="J178">
            <v>0</v>
          </cell>
          <cell r="K178">
            <v>0</v>
          </cell>
        </row>
        <row r="179">
          <cell r="F179">
            <v>6000</v>
          </cell>
          <cell r="G179">
            <v>0</v>
          </cell>
          <cell r="H179">
            <v>6000</v>
          </cell>
          <cell r="I179">
            <v>0</v>
          </cell>
          <cell r="J179">
            <v>6000</v>
          </cell>
          <cell r="K179">
            <v>6000</v>
          </cell>
        </row>
        <row r="181">
          <cell r="F181">
            <v>0</v>
          </cell>
          <cell r="G181">
            <v>0</v>
          </cell>
          <cell r="H181">
            <v>0</v>
          </cell>
          <cell r="I181">
            <v>0</v>
          </cell>
          <cell r="J181">
            <v>0</v>
          </cell>
          <cell r="K181">
            <v>0</v>
          </cell>
        </row>
        <row r="182">
          <cell r="F182">
            <v>0</v>
          </cell>
          <cell r="G182">
            <v>0</v>
          </cell>
          <cell r="H182">
            <v>0</v>
          </cell>
          <cell r="I182">
            <v>0</v>
          </cell>
          <cell r="J182">
            <v>0</v>
          </cell>
          <cell r="K182">
            <v>0</v>
          </cell>
        </row>
        <row r="183">
          <cell r="F183">
            <v>0</v>
          </cell>
          <cell r="G183">
            <v>0</v>
          </cell>
          <cell r="H183">
            <v>0</v>
          </cell>
          <cell r="I183">
            <v>0</v>
          </cell>
          <cell r="J183">
            <v>0</v>
          </cell>
          <cell r="K183">
            <v>0</v>
          </cell>
        </row>
        <row r="184">
          <cell r="F184">
            <v>0</v>
          </cell>
          <cell r="G184">
            <v>0</v>
          </cell>
          <cell r="H184">
            <v>0</v>
          </cell>
          <cell r="I184">
            <v>0</v>
          </cell>
          <cell r="J184">
            <v>0</v>
          </cell>
          <cell r="K184">
            <v>0</v>
          </cell>
        </row>
        <row r="186">
          <cell r="F186">
            <v>-556913050.20000005</v>
          </cell>
          <cell r="G186">
            <v>451360000</v>
          </cell>
          <cell r="H186">
            <v>-105553050.2</v>
          </cell>
          <cell r="I186">
            <v>0</v>
          </cell>
          <cell r="J186">
            <v>-105553050.2</v>
          </cell>
          <cell r="K186">
            <v>-653796579.70000005</v>
          </cell>
        </row>
        <row r="187">
          <cell r="F187">
            <v>0</v>
          </cell>
          <cell r="G187">
            <v>0</v>
          </cell>
          <cell r="H187">
            <v>0</v>
          </cell>
          <cell r="I187">
            <v>0</v>
          </cell>
          <cell r="J187">
            <v>0</v>
          </cell>
          <cell r="K187">
            <v>0</v>
          </cell>
        </row>
        <row r="188">
          <cell r="F188">
            <v>0</v>
          </cell>
          <cell r="G188">
            <v>0</v>
          </cell>
          <cell r="H188">
            <v>0</v>
          </cell>
          <cell r="I188">
            <v>0</v>
          </cell>
          <cell r="J188">
            <v>0</v>
          </cell>
          <cell r="K188">
            <v>0</v>
          </cell>
        </row>
        <row r="189">
          <cell r="F189">
            <v>24176089</v>
          </cell>
          <cell r="G189">
            <v>0</v>
          </cell>
          <cell r="H189">
            <v>24176089</v>
          </cell>
          <cell r="I189">
            <v>0</v>
          </cell>
          <cell r="J189">
            <v>24176089</v>
          </cell>
          <cell r="K189">
            <v>82588292</v>
          </cell>
        </row>
        <row r="190">
          <cell r="F190">
            <v>39812219.200000003</v>
          </cell>
          <cell r="G190">
            <v>0</v>
          </cell>
          <cell r="H190">
            <v>39812219.200000003</v>
          </cell>
          <cell r="I190">
            <v>0</v>
          </cell>
          <cell r="J190">
            <v>39812219.200000003</v>
          </cell>
          <cell r="K190">
            <v>39077918.039999999</v>
          </cell>
        </row>
        <row r="191">
          <cell r="F191">
            <v>14758540.15</v>
          </cell>
          <cell r="G191">
            <v>0</v>
          </cell>
          <cell r="H191">
            <v>14758540.15</v>
          </cell>
          <cell r="I191">
            <v>0</v>
          </cell>
          <cell r="J191">
            <v>14758540.15</v>
          </cell>
          <cell r="K191">
            <v>2408005</v>
          </cell>
        </row>
        <row r="192">
          <cell r="F192">
            <v>146984550.91</v>
          </cell>
          <cell r="G192">
            <v>0</v>
          </cell>
          <cell r="H192">
            <v>146984550.91</v>
          </cell>
          <cell r="I192">
            <v>0</v>
          </cell>
          <cell r="J192">
            <v>146984550.91</v>
          </cell>
          <cell r="K192">
            <v>132184522</v>
          </cell>
        </row>
        <row r="193">
          <cell r="F193">
            <v>189098703.80000001</v>
          </cell>
          <cell r="G193">
            <v>0</v>
          </cell>
          <cell r="H193">
            <v>189098703.80000001</v>
          </cell>
          <cell r="I193">
            <v>0</v>
          </cell>
          <cell r="J193">
            <v>189098703.80000001</v>
          </cell>
          <cell r="K193">
            <v>433490582.39999998</v>
          </cell>
        </row>
        <row r="194">
          <cell r="F194">
            <v>10566455.35</v>
          </cell>
          <cell r="G194">
            <v>0</v>
          </cell>
          <cell r="H194">
            <v>10566455.35</v>
          </cell>
          <cell r="I194">
            <v>0</v>
          </cell>
          <cell r="J194">
            <v>10566455.35</v>
          </cell>
          <cell r="K194">
            <v>10914914.16</v>
          </cell>
        </row>
        <row r="195">
          <cell r="F195">
            <v>457412016.83999997</v>
          </cell>
          <cell r="G195">
            <v>-451360000</v>
          </cell>
          <cell r="H195">
            <v>6052016.8399999999</v>
          </cell>
          <cell r="I195">
            <v>0</v>
          </cell>
          <cell r="J195">
            <v>6052016.8399999999</v>
          </cell>
          <cell r="K195">
            <v>460248333</v>
          </cell>
        </row>
        <row r="196">
          <cell r="F196">
            <v>13801800.5</v>
          </cell>
          <cell r="G196">
            <v>0</v>
          </cell>
          <cell r="H196">
            <v>13801800.5</v>
          </cell>
          <cell r="I196">
            <v>0</v>
          </cell>
          <cell r="J196">
            <v>13801800.5</v>
          </cell>
          <cell r="K196">
            <v>3370830.99</v>
          </cell>
        </row>
        <row r="197">
          <cell r="F197">
            <v>0</v>
          </cell>
          <cell r="G197">
            <v>0</v>
          </cell>
          <cell r="H197">
            <v>0</v>
          </cell>
          <cell r="I197">
            <v>0</v>
          </cell>
          <cell r="J197">
            <v>0</v>
          </cell>
          <cell r="K197">
            <v>0</v>
          </cell>
        </row>
        <row r="198">
          <cell r="F198">
            <v>38142369.990000002</v>
          </cell>
          <cell r="G198">
            <v>0</v>
          </cell>
          <cell r="H198">
            <v>38142369.990000002</v>
          </cell>
          <cell r="I198">
            <v>0</v>
          </cell>
          <cell r="J198">
            <v>38142369.990000002</v>
          </cell>
          <cell r="K198">
            <v>64057828.490000002</v>
          </cell>
        </row>
        <row r="199">
          <cell r="F199">
            <v>174207244.05000001</v>
          </cell>
          <cell r="G199">
            <v>0</v>
          </cell>
          <cell r="H199">
            <v>174207244.05000001</v>
          </cell>
          <cell r="I199">
            <v>0</v>
          </cell>
          <cell r="J199">
            <v>174207244.05000001</v>
          </cell>
          <cell r="K199">
            <v>117098807.09999999</v>
          </cell>
        </row>
        <row r="200">
          <cell r="F200">
            <v>0</v>
          </cell>
          <cell r="G200">
            <v>0</v>
          </cell>
          <cell r="H200">
            <v>0</v>
          </cell>
          <cell r="I200">
            <v>0</v>
          </cell>
          <cell r="J200">
            <v>0</v>
          </cell>
          <cell r="K200">
            <v>358110</v>
          </cell>
        </row>
        <row r="201">
          <cell r="F201">
            <v>0</v>
          </cell>
          <cell r="G201">
            <v>0</v>
          </cell>
          <cell r="H201">
            <v>0</v>
          </cell>
          <cell r="I201">
            <v>0</v>
          </cell>
          <cell r="J201">
            <v>0</v>
          </cell>
          <cell r="K201">
            <v>0</v>
          </cell>
        </row>
        <row r="202">
          <cell r="F202">
            <v>0</v>
          </cell>
          <cell r="G202">
            <v>0</v>
          </cell>
          <cell r="H202">
            <v>0</v>
          </cell>
          <cell r="I202">
            <v>0</v>
          </cell>
          <cell r="J202">
            <v>0</v>
          </cell>
          <cell r="K202">
            <v>0</v>
          </cell>
        </row>
        <row r="203">
          <cell r="F203">
            <v>1346338897.5599999</v>
          </cell>
          <cell r="G203">
            <v>0</v>
          </cell>
          <cell r="H203">
            <v>1346338897.5599999</v>
          </cell>
          <cell r="I203">
            <v>0</v>
          </cell>
          <cell r="J203">
            <v>1346338897.5599999</v>
          </cell>
          <cell r="K203">
            <v>1405837429</v>
          </cell>
        </row>
        <row r="204">
          <cell r="F204">
            <v>9668509.7799999993</v>
          </cell>
          <cell r="G204">
            <v>0</v>
          </cell>
          <cell r="H204">
            <v>9668509.7799999993</v>
          </cell>
          <cell r="I204">
            <v>0</v>
          </cell>
          <cell r="J204">
            <v>9668509.7799999993</v>
          </cell>
          <cell r="K204">
            <v>12134827</v>
          </cell>
        </row>
        <row r="205">
          <cell r="F205">
            <v>0</v>
          </cell>
          <cell r="G205">
            <v>0</v>
          </cell>
          <cell r="H205">
            <v>0</v>
          </cell>
          <cell r="I205">
            <v>0</v>
          </cell>
          <cell r="J205">
            <v>0</v>
          </cell>
          <cell r="K205">
            <v>0</v>
          </cell>
        </row>
        <row r="206">
          <cell r="F206">
            <v>49734337.75</v>
          </cell>
          <cell r="G206">
            <v>0</v>
          </cell>
          <cell r="H206">
            <v>49734337.75</v>
          </cell>
          <cell r="I206">
            <v>0</v>
          </cell>
          <cell r="J206">
            <v>49734337.75</v>
          </cell>
          <cell r="K206">
            <v>87202500</v>
          </cell>
        </row>
        <row r="207">
          <cell r="F207">
            <v>0</v>
          </cell>
          <cell r="G207">
            <v>0</v>
          </cell>
          <cell r="H207">
            <v>0</v>
          </cell>
          <cell r="I207">
            <v>0</v>
          </cell>
          <cell r="J207">
            <v>0</v>
          </cell>
          <cell r="K207">
            <v>21299412</v>
          </cell>
        </row>
        <row r="208">
          <cell r="F208">
            <v>0</v>
          </cell>
          <cell r="G208">
            <v>0</v>
          </cell>
          <cell r="H208">
            <v>0</v>
          </cell>
          <cell r="I208">
            <v>0</v>
          </cell>
          <cell r="J208">
            <v>0</v>
          </cell>
          <cell r="K208">
            <v>0</v>
          </cell>
        </row>
        <row r="209">
          <cell r="F209">
            <v>0</v>
          </cell>
          <cell r="G209">
            <v>0</v>
          </cell>
          <cell r="H209">
            <v>0</v>
          </cell>
          <cell r="I209">
            <v>0</v>
          </cell>
          <cell r="J209">
            <v>0</v>
          </cell>
          <cell r="K209">
            <v>0</v>
          </cell>
        </row>
        <row r="210">
          <cell r="F210">
            <v>0</v>
          </cell>
          <cell r="G210">
            <v>0</v>
          </cell>
          <cell r="H210">
            <v>0</v>
          </cell>
          <cell r="I210">
            <v>0</v>
          </cell>
          <cell r="J210">
            <v>0</v>
          </cell>
          <cell r="K210">
            <v>12633336</v>
          </cell>
        </row>
        <row r="211">
          <cell r="F211">
            <v>30743781.079999998</v>
          </cell>
          <cell r="G211">
            <v>0</v>
          </cell>
          <cell r="H211">
            <v>30743781.079999998</v>
          </cell>
          <cell r="I211">
            <v>0</v>
          </cell>
          <cell r="J211">
            <v>30743781.079999998</v>
          </cell>
          <cell r="K211">
            <v>113824541</v>
          </cell>
        </row>
        <row r="212">
          <cell r="F212">
            <v>0</v>
          </cell>
          <cell r="G212">
            <v>0</v>
          </cell>
          <cell r="H212">
            <v>0</v>
          </cell>
          <cell r="I212">
            <v>0</v>
          </cell>
          <cell r="J212">
            <v>0</v>
          </cell>
          <cell r="K212">
            <v>0</v>
          </cell>
        </row>
        <row r="213">
          <cell r="F213">
            <v>0</v>
          </cell>
          <cell r="G213">
            <v>0</v>
          </cell>
          <cell r="H213">
            <v>0</v>
          </cell>
          <cell r="I213">
            <v>0</v>
          </cell>
          <cell r="J213">
            <v>0</v>
          </cell>
          <cell r="K213">
            <v>0</v>
          </cell>
        </row>
        <row r="214">
          <cell r="F214">
            <v>1988532465.7599998</v>
          </cell>
          <cell r="G214">
            <v>0</v>
          </cell>
          <cell r="H214">
            <v>1988532465.76</v>
          </cell>
          <cell r="I214">
            <v>0</v>
          </cell>
          <cell r="J214">
            <v>1988532465.76</v>
          </cell>
          <cell r="K214">
            <v>2344933608.48</v>
          </cell>
        </row>
        <row r="216">
          <cell r="F216">
            <v>0</v>
          </cell>
          <cell r="G216">
            <v>0</v>
          </cell>
          <cell r="H216">
            <v>0</v>
          </cell>
          <cell r="I216">
            <v>0</v>
          </cell>
          <cell r="J216">
            <v>0</v>
          </cell>
          <cell r="K216">
            <v>0</v>
          </cell>
        </row>
        <row r="218">
          <cell r="F218">
            <v>0</v>
          </cell>
          <cell r="G218">
            <v>0</v>
          </cell>
          <cell r="H218">
            <v>0</v>
          </cell>
          <cell r="I218">
            <v>0</v>
          </cell>
          <cell r="J218">
            <v>0</v>
          </cell>
          <cell r="K218">
            <v>0</v>
          </cell>
        </row>
        <row r="219">
          <cell r="F219">
            <v>0</v>
          </cell>
          <cell r="G219">
            <v>0</v>
          </cell>
          <cell r="H219">
            <v>0</v>
          </cell>
          <cell r="I219">
            <v>0</v>
          </cell>
          <cell r="J219">
            <v>0</v>
          </cell>
          <cell r="K219">
            <v>0</v>
          </cell>
        </row>
        <row r="220">
          <cell r="F220">
            <v>0</v>
          </cell>
          <cell r="G220">
            <v>0</v>
          </cell>
          <cell r="H220">
            <v>0</v>
          </cell>
          <cell r="I220">
            <v>0</v>
          </cell>
          <cell r="J220">
            <v>0</v>
          </cell>
          <cell r="K220">
            <v>0</v>
          </cell>
        </row>
        <row r="221">
          <cell r="F221">
            <v>0</v>
          </cell>
          <cell r="G221">
            <v>0</v>
          </cell>
          <cell r="H221">
            <v>0</v>
          </cell>
          <cell r="I221">
            <v>0</v>
          </cell>
          <cell r="J221">
            <v>0</v>
          </cell>
          <cell r="K221">
            <v>0</v>
          </cell>
        </row>
        <row r="222">
          <cell r="F222">
            <v>0</v>
          </cell>
          <cell r="G222">
            <v>0</v>
          </cell>
          <cell r="H222">
            <v>0</v>
          </cell>
          <cell r="I222">
            <v>0</v>
          </cell>
          <cell r="J222">
            <v>0</v>
          </cell>
          <cell r="K222">
            <v>0</v>
          </cell>
        </row>
        <row r="223">
          <cell r="F223">
            <v>0</v>
          </cell>
          <cell r="G223">
            <v>0</v>
          </cell>
          <cell r="H223">
            <v>0</v>
          </cell>
          <cell r="I223">
            <v>0</v>
          </cell>
          <cell r="J223">
            <v>0</v>
          </cell>
          <cell r="K223">
            <v>0</v>
          </cell>
        </row>
        <row r="224">
          <cell r="F224">
            <v>0</v>
          </cell>
          <cell r="G224">
            <v>0</v>
          </cell>
          <cell r="H224">
            <v>0</v>
          </cell>
          <cell r="I224">
            <v>0</v>
          </cell>
          <cell r="J224">
            <v>0</v>
          </cell>
          <cell r="K224">
            <v>0</v>
          </cell>
        </row>
        <row r="225">
          <cell r="F225">
            <v>0</v>
          </cell>
          <cell r="G225">
            <v>0</v>
          </cell>
          <cell r="H225">
            <v>0</v>
          </cell>
          <cell r="I225">
            <v>0</v>
          </cell>
          <cell r="J225">
            <v>0</v>
          </cell>
          <cell r="K225">
            <v>0</v>
          </cell>
        </row>
        <row r="226">
          <cell r="F226">
            <v>0</v>
          </cell>
          <cell r="G226">
            <v>0</v>
          </cell>
          <cell r="H226">
            <v>0</v>
          </cell>
          <cell r="I226">
            <v>0</v>
          </cell>
          <cell r="J226">
            <v>0</v>
          </cell>
          <cell r="K226">
            <v>0</v>
          </cell>
        </row>
        <row r="227">
          <cell r="F227">
            <v>0</v>
          </cell>
          <cell r="G227">
            <v>0</v>
          </cell>
          <cell r="H227">
            <v>0</v>
          </cell>
          <cell r="I227">
            <v>0</v>
          </cell>
          <cell r="J227">
            <v>0</v>
          </cell>
          <cell r="K227">
            <v>0</v>
          </cell>
        </row>
        <row r="229">
          <cell r="F229">
            <v>-1879148409.6900001</v>
          </cell>
          <cell r="G229">
            <v>0</v>
          </cell>
          <cell r="H229">
            <v>-1879148409.6900001</v>
          </cell>
          <cell r="I229">
            <v>0</v>
          </cell>
          <cell r="J229">
            <v>-1879148409.6900001</v>
          </cell>
          <cell r="K229">
            <v>-4214964652</v>
          </cell>
        </row>
        <row r="230">
          <cell r="F230">
            <v>0</v>
          </cell>
          <cell r="G230">
            <v>0</v>
          </cell>
          <cell r="H230">
            <v>0</v>
          </cell>
          <cell r="I230">
            <v>0</v>
          </cell>
          <cell r="J230">
            <v>0</v>
          </cell>
          <cell r="K230">
            <v>0</v>
          </cell>
        </row>
        <row r="231">
          <cell r="F231">
            <v>4210637.26</v>
          </cell>
          <cell r="G231">
            <v>0</v>
          </cell>
          <cell r="H231">
            <v>4210637.26</v>
          </cell>
          <cell r="I231">
            <v>0</v>
          </cell>
          <cell r="J231">
            <v>4210637.26</v>
          </cell>
          <cell r="K231">
            <v>6663010</v>
          </cell>
        </row>
        <row r="232">
          <cell r="F232">
            <v>0</v>
          </cell>
          <cell r="G232">
            <v>0</v>
          </cell>
          <cell r="H232">
            <v>0</v>
          </cell>
          <cell r="I232">
            <v>0</v>
          </cell>
          <cell r="J232">
            <v>0</v>
          </cell>
          <cell r="K232">
            <v>0</v>
          </cell>
        </row>
        <row r="233">
          <cell r="F233">
            <v>0</v>
          </cell>
          <cell r="G233">
            <v>0</v>
          </cell>
          <cell r="H233">
            <v>0</v>
          </cell>
          <cell r="I233">
            <v>0</v>
          </cell>
          <cell r="J233">
            <v>0</v>
          </cell>
          <cell r="K233">
            <v>0</v>
          </cell>
        </row>
        <row r="234">
          <cell r="F234">
            <v>14849675809.379999</v>
          </cell>
          <cell r="G234">
            <v>-1428087.08</v>
          </cell>
          <cell r="H234">
            <v>14848247722.299999</v>
          </cell>
          <cell r="I234">
            <v>0</v>
          </cell>
          <cell r="J234">
            <v>14848247722.299999</v>
          </cell>
          <cell r="K234">
            <v>13499426160</v>
          </cell>
        </row>
        <row r="235">
          <cell r="F235">
            <v>1263589544.1900001</v>
          </cell>
          <cell r="G235">
            <v>-10686782</v>
          </cell>
          <cell r="H235">
            <v>1252902762.1900001</v>
          </cell>
          <cell r="I235">
            <v>0</v>
          </cell>
          <cell r="J235">
            <v>1252902762.1900001</v>
          </cell>
          <cell r="K235">
            <v>1835780202</v>
          </cell>
        </row>
        <row r="236">
          <cell r="F236">
            <v>-91793.98</v>
          </cell>
          <cell r="G236">
            <v>0</v>
          </cell>
          <cell r="H236">
            <v>-91793.98</v>
          </cell>
          <cell r="I236">
            <v>0</v>
          </cell>
          <cell r="J236">
            <v>-91793.98</v>
          </cell>
          <cell r="K236">
            <v>0.18</v>
          </cell>
        </row>
        <row r="237">
          <cell r="F237">
            <v>5087464911.2700005</v>
          </cell>
          <cell r="G237">
            <v>-810337622</v>
          </cell>
          <cell r="H237">
            <v>4277127289.27</v>
          </cell>
          <cell r="I237">
            <v>0</v>
          </cell>
          <cell r="J237">
            <v>4277127289.27</v>
          </cell>
          <cell r="K237">
            <v>4263679758</v>
          </cell>
        </row>
        <row r="238">
          <cell r="F238">
            <v>-929896948.28999996</v>
          </cell>
          <cell r="G238">
            <v>372986904.95999998</v>
          </cell>
          <cell r="H238">
            <v>-556910043.33000004</v>
          </cell>
          <cell r="I238">
            <v>0</v>
          </cell>
          <cell r="J238">
            <v>-556910043.33000004</v>
          </cell>
          <cell r="K238">
            <v>0</v>
          </cell>
        </row>
        <row r="239">
          <cell r="F239">
            <v>0</v>
          </cell>
          <cell r="G239">
            <v>0</v>
          </cell>
          <cell r="H239">
            <v>0</v>
          </cell>
          <cell r="I239">
            <v>0</v>
          </cell>
          <cell r="J239">
            <v>0</v>
          </cell>
          <cell r="K239">
            <v>0</v>
          </cell>
        </row>
        <row r="240">
          <cell r="F240">
            <v>18395803750.139999</v>
          </cell>
          <cell r="G240">
            <v>-449465586.12000006</v>
          </cell>
          <cell r="H240">
            <v>17946338164.019997</v>
          </cell>
          <cell r="I240">
            <v>0</v>
          </cell>
          <cell r="J240">
            <v>17946338164.019997</v>
          </cell>
          <cell r="K240">
            <v>15390584478.18</v>
          </cell>
        </row>
        <row r="242">
          <cell r="F242">
            <v>0</v>
          </cell>
          <cell r="G242">
            <v>0</v>
          </cell>
          <cell r="H242">
            <v>0</v>
          </cell>
          <cell r="I242">
            <v>0</v>
          </cell>
          <cell r="J242">
            <v>0</v>
          </cell>
          <cell r="K242">
            <v>0</v>
          </cell>
        </row>
        <row r="244">
          <cell r="F244">
            <v>0</v>
          </cell>
          <cell r="G244">
            <v>0</v>
          </cell>
          <cell r="H244">
            <v>0</v>
          </cell>
          <cell r="I244">
            <v>0</v>
          </cell>
          <cell r="J244">
            <v>0</v>
          </cell>
          <cell r="K244">
            <v>0</v>
          </cell>
        </row>
        <row r="245">
          <cell r="F245">
            <v>0</v>
          </cell>
          <cell r="G245">
            <v>0</v>
          </cell>
          <cell r="H245">
            <v>0</v>
          </cell>
          <cell r="I245">
            <v>0</v>
          </cell>
          <cell r="J245">
            <v>0</v>
          </cell>
          <cell r="K245">
            <v>0</v>
          </cell>
        </row>
        <row r="247">
          <cell r="F247">
            <v>0</v>
          </cell>
          <cell r="G247">
            <v>0</v>
          </cell>
          <cell r="H247">
            <v>0</v>
          </cell>
          <cell r="I247">
            <v>0</v>
          </cell>
          <cell r="J247">
            <v>0</v>
          </cell>
          <cell r="K247">
            <v>0</v>
          </cell>
        </row>
        <row r="248">
          <cell r="F248">
            <v>0</v>
          </cell>
          <cell r="G248">
            <v>0</v>
          </cell>
          <cell r="H248">
            <v>0</v>
          </cell>
          <cell r="I248">
            <v>0</v>
          </cell>
          <cell r="J248">
            <v>0</v>
          </cell>
          <cell r="K248">
            <v>0</v>
          </cell>
        </row>
        <row r="250">
          <cell r="F250">
            <v>0</v>
          </cell>
          <cell r="G250">
            <v>886820605</v>
          </cell>
          <cell r="H250">
            <v>886820605</v>
          </cell>
          <cell r="I250">
            <v>0</v>
          </cell>
          <cell r="J250">
            <v>886820605</v>
          </cell>
          <cell r="K250">
            <v>0</v>
          </cell>
        </row>
        <row r="251">
          <cell r="F251">
            <v>0</v>
          </cell>
          <cell r="G251">
            <v>886820605</v>
          </cell>
          <cell r="H251">
            <v>886820605</v>
          </cell>
          <cell r="I251">
            <v>0</v>
          </cell>
          <cell r="J251">
            <v>886820605</v>
          </cell>
          <cell r="K251">
            <v>0</v>
          </cell>
        </row>
        <row r="253">
          <cell r="F253">
            <v>0</v>
          </cell>
          <cell r="G253">
            <v>734103545</v>
          </cell>
          <cell r="H253">
            <v>734103545</v>
          </cell>
          <cell r="I253">
            <v>0</v>
          </cell>
          <cell r="J253">
            <v>734103545</v>
          </cell>
          <cell r="K253">
            <v>0</v>
          </cell>
        </row>
        <row r="254">
          <cell r="F254">
            <v>0</v>
          </cell>
          <cell r="G254">
            <v>734103545</v>
          </cell>
          <cell r="H254">
            <v>734103545</v>
          </cell>
          <cell r="I254">
            <v>0</v>
          </cell>
          <cell r="J254">
            <v>734103545</v>
          </cell>
          <cell r="K254">
            <v>0</v>
          </cell>
        </row>
        <row r="256">
          <cell r="F256">
            <v>34609641</v>
          </cell>
          <cell r="G256">
            <v>0</v>
          </cell>
          <cell r="H256">
            <v>34609641</v>
          </cell>
          <cell r="I256">
            <v>0</v>
          </cell>
          <cell r="J256">
            <v>34609641</v>
          </cell>
          <cell r="K256">
            <v>28935310</v>
          </cell>
        </row>
        <row r="257">
          <cell r="F257">
            <v>502196802.19999999</v>
          </cell>
          <cell r="G257">
            <v>0</v>
          </cell>
          <cell r="H257">
            <v>502196802.19999999</v>
          </cell>
          <cell r="I257">
            <v>0</v>
          </cell>
          <cell r="J257">
            <v>502196802.19999999</v>
          </cell>
          <cell r="K257">
            <v>687214822</v>
          </cell>
        </row>
        <row r="258">
          <cell r="F258">
            <v>63159213.990000002</v>
          </cell>
          <cell r="G258">
            <v>0</v>
          </cell>
          <cell r="H258">
            <v>63159213.990000002</v>
          </cell>
          <cell r="I258">
            <v>0</v>
          </cell>
          <cell r="J258">
            <v>63159213.990000002</v>
          </cell>
          <cell r="K258">
            <v>62164122</v>
          </cell>
        </row>
        <row r="259">
          <cell r="F259">
            <v>121669.48</v>
          </cell>
          <cell r="G259">
            <v>-58166</v>
          </cell>
          <cell r="H259">
            <v>63503.48</v>
          </cell>
          <cell r="I259">
            <v>0</v>
          </cell>
          <cell r="J259">
            <v>63503.48</v>
          </cell>
          <cell r="K259">
            <v>-9359</v>
          </cell>
        </row>
        <row r="260">
          <cell r="F260">
            <v>931725399.64999998</v>
          </cell>
          <cell r="G260">
            <v>0</v>
          </cell>
          <cell r="H260">
            <v>931725399.64999998</v>
          </cell>
          <cell r="I260">
            <v>0</v>
          </cell>
          <cell r="J260">
            <v>931725399.64999998</v>
          </cell>
          <cell r="K260">
            <v>885269638</v>
          </cell>
        </row>
        <row r="261">
          <cell r="F261">
            <v>272859607.11000001</v>
          </cell>
          <cell r="G261">
            <v>0</v>
          </cell>
          <cell r="H261">
            <v>272859607.11000001</v>
          </cell>
          <cell r="I261">
            <v>0</v>
          </cell>
          <cell r="J261">
            <v>272859607.11000001</v>
          </cell>
          <cell r="K261">
            <v>276044936</v>
          </cell>
        </row>
        <row r="262">
          <cell r="F262">
            <v>1804672333.4299998</v>
          </cell>
          <cell r="G262">
            <v>-58166</v>
          </cell>
          <cell r="H262">
            <v>1804614167.4299998</v>
          </cell>
          <cell r="I262">
            <v>0</v>
          </cell>
          <cell r="J262">
            <v>1804614167.4299998</v>
          </cell>
          <cell r="K262">
            <v>1939619469</v>
          </cell>
        </row>
        <row r="264">
          <cell r="F264">
            <v>-0.01</v>
          </cell>
          <cell r="G264">
            <v>0</v>
          </cell>
          <cell r="H264">
            <v>-0.01</v>
          </cell>
          <cell r="I264">
            <v>0</v>
          </cell>
          <cell r="J264">
            <v>-0.01</v>
          </cell>
          <cell r="K264">
            <v>0</v>
          </cell>
        </row>
        <row r="265">
          <cell r="F265">
            <v>0</v>
          </cell>
          <cell r="G265">
            <v>0</v>
          </cell>
          <cell r="H265">
            <v>0</v>
          </cell>
          <cell r="I265">
            <v>0</v>
          </cell>
          <cell r="J265">
            <v>0</v>
          </cell>
          <cell r="K265">
            <v>10774665</v>
          </cell>
        </row>
        <row r="266">
          <cell r="F266">
            <v>0</v>
          </cell>
          <cell r="G266">
            <v>0</v>
          </cell>
          <cell r="H266">
            <v>0</v>
          </cell>
          <cell r="I266">
            <v>0</v>
          </cell>
          <cell r="J266">
            <v>0</v>
          </cell>
          <cell r="K266">
            <v>0</v>
          </cell>
        </row>
        <row r="267">
          <cell r="F267">
            <v>-0.01</v>
          </cell>
          <cell r="G267">
            <v>0</v>
          </cell>
          <cell r="H267">
            <v>-0.01</v>
          </cell>
          <cell r="I267">
            <v>0</v>
          </cell>
          <cell r="J267">
            <v>-0.01</v>
          </cell>
          <cell r="K267">
            <v>10774665</v>
          </cell>
        </row>
        <row r="269">
          <cell r="F269">
            <v>0</v>
          </cell>
          <cell r="G269">
            <v>0</v>
          </cell>
          <cell r="H269">
            <v>0</v>
          </cell>
          <cell r="I269">
            <v>0</v>
          </cell>
          <cell r="J269">
            <v>0</v>
          </cell>
          <cell r="K269">
            <v>0</v>
          </cell>
        </row>
        <row r="270">
          <cell r="F270">
            <v>0</v>
          </cell>
          <cell r="G270">
            <v>0</v>
          </cell>
          <cell r="H270">
            <v>0</v>
          </cell>
          <cell r="I270">
            <v>0</v>
          </cell>
          <cell r="J270">
            <v>0</v>
          </cell>
          <cell r="K270">
            <v>0</v>
          </cell>
        </row>
        <row r="271">
          <cell r="F271">
            <v>0</v>
          </cell>
          <cell r="G271">
            <v>0</v>
          </cell>
          <cell r="H271">
            <v>0</v>
          </cell>
          <cell r="I271">
            <v>0</v>
          </cell>
          <cell r="J271">
            <v>0</v>
          </cell>
          <cell r="K271">
            <v>0</v>
          </cell>
        </row>
        <row r="273">
          <cell r="F273">
            <v>6121811.6600000001</v>
          </cell>
          <cell r="G273">
            <v>0</v>
          </cell>
          <cell r="H273">
            <v>6121811.6600000001</v>
          </cell>
          <cell r="I273">
            <v>0</v>
          </cell>
          <cell r="J273">
            <v>6121811.6600000001</v>
          </cell>
          <cell r="K273">
            <v>1395498</v>
          </cell>
        </row>
        <row r="274">
          <cell r="F274">
            <v>0</v>
          </cell>
          <cell r="G274">
            <v>0</v>
          </cell>
          <cell r="H274">
            <v>0</v>
          </cell>
          <cell r="I274">
            <v>0</v>
          </cell>
          <cell r="J274">
            <v>0</v>
          </cell>
          <cell r="K274">
            <v>0</v>
          </cell>
        </row>
        <row r="275">
          <cell r="F275">
            <v>0</v>
          </cell>
          <cell r="G275">
            <v>0</v>
          </cell>
          <cell r="H275">
            <v>0</v>
          </cell>
          <cell r="I275">
            <v>0</v>
          </cell>
          <cell r="J275">
            <v>0</v>
          </cell>
          <cell r="K275">
            <v>0</v>
          </cell>
        </row>
        <row r="276">
          <cell r="F276">
            <v>2714536.73</v>
          </cell>
          <cell r="G276">
            <v>0</v>
          </cell>
          <cell r="H276">
            <v>2714536.73</v>
          </cell>
          <cell r="I276">
            <v>0</v>
          </cell>
          <cell r="J276">
            <v>2714536.73</v>
          </cell>
          <cell r="K276">
            <v>3626961</v>
          </cell>
        </row>
        <row r="277">
          <cell r="F277">
            <v>0</v>
          </cell>
          <cell r="G277">
            <v>0</v>
          </cell>
          <cell r="H277">
            <v>0</v>
          </cell>
          <cell r="I277">
            <v>0</v>
          </cell>
          <cell r="J277">
            <v>0</v>
          </cell>
          <cell r="K277">
            <v>0</v>
          </cell>
        </row>
        <row r="278">
          <cell r="F278">
            <v>5122988.8</v>
          </cell>
          <cell r="G278">
            <v>0</v>
          </cell>
          <cell r="H278">
            <v>5122988.8</v>
          </cell>
          <cell r="I278">
            <v>0</v>
          </cell>
          <cell r="J278">
            <v>5122988.8</v>
          </cell>
          <cell r="K278">
            <v>4491683</v>
          </cell>
        </row>
        <row r="279">
          <cell r="F279">
            <v>0</v>
          </cell>
          <cell r="G279">
            <v>0</v>
          </cell>
          <cell r="H279">
            <v>0</v>
          </cell>
          <cell r="I279">
            <v>0</v>
          </cell>
          <cell r="J279">
            <v>0</v>
          </cell>
          <cell r="K279">
            <v>0</v>
          </cell>
        </row>
        <row r="280">
          <cell r="F280">
            <v>284492948.49000001</v>
          </cell>
          <cell r="G280">
            <v>0</v>
          </cell>
          <cell r="H280">
            <v>284492948.49000001</v>
          </cell>
          <cell r="I280">
            <v>0</v>
          </cell>
          <cell r="J280">
            <v>284492948.49000001</v>
          </cell>
          <cell r="K280">
            <v>454791184</v>
          </cell>
        </row>
        <row r="281">
          <cell r="F281">
            <v>0</v>
          </cell>
          <cell r="G281">
            <v>0</v>
          </cell>
          <cell r="H281">
            <v>0</v>
          </cell>
          <cell r="I281">
            <v>0</v>
          </cell>
          <cell r="J281">
            <v>0</v>
          </cell>
          <cell r="K281">
            <v>0</v>
          </cell>
        </row>
        <row r="282">
          <cell r="F282">
            <v>95559672.700000003</v>
          </cell>
          <cell r="G282">
            <v>0</v>
          </cell>
          <cell r="H282">
            <v>95559672.700000003</v>
          </cell>
          <cell r="I282">
            <v>0</v>
          </cell>
          <cell r="J282">
            <v>95559672.700000003</v>
          </cell>
          <cell r="K282">
            <v>182139967</v>
          </cell>
        </row>
        <row r="283">
          <cell r="F283">
            <v>1040842.41</v>
          </cell>
          <cell r="G283">
            <v>0</v>
          </cell>
          <cell r="H283">
            <v>1040842.41</v>
          </cell>
          <cell r="I283">
            <v>0</v>
          </cell>
          <cell r="J283">
            <v>1040842.41</v>
          </cell>
          <cell r="K283">
            <v>11571</v>
          </cell>
        </row>
        <row r="284">
          <cell r="F284">
            <v>357491.84</v>
          </cell>
          <cell r="G284">
            <v>0</v>
          </cell>
          <cell r="H284">
            <v>357491.84</v>
          </cell>
          <cell r="I284">
            <v>0</v>
          </cell>
          <cell r="J284">
            <v>357491.84</v>
          </cell>
          <cell r="K284">
            <v>4620183</v>
          </cell>
        </row>
        <row r="285">
          <cell r="F285">
            <v>0</v>
          </cell>
          <cell r="G285">
            <v>0</v>
          </cell>
          <cell r="H285">
            <v>0</v>
          </cell>
          <cell r="I285">
            <v>0</v>
          </cell>
          <cell r="J285">
            <v>0</v>
          </cell>
          <cell r="K285">
            <v>0</v>
          </cell>
        </row>
        <row r="286">
          <cell r="F286">
            <v>491108.74</v>
          </cell>
          <cell r="G286">
            <v>0</v>
          </cell>
          <cell r="H286">
            <v>491108.74</v>
          </cell>
          <cell r="I286">
            <v>0</v>
          </cell>
          <cell r="J286">
            <v>491108.74</v>
          </cell>
          <cell r="K286">
            <v>10458660</v>
          </cell>
        </row>
        <row r="287">
          <cell r="F287">
            <v>0</v>
          </cell>
          <cell r="G287">
            <v>0</v>
          </cell>
          <cell r="H287">
            <v>0</v>
          </cell>
          <cell r="I287">
            <v>0</v>
          </cell>
          <cell r="J287">
            <v>0</v>
          </cell>
          <cell r="K287">
            <v>0</v>
          </cell>
        </row>
        <row r="288">
          <cell r="F288">
            <v>0</v>
          </cell>
          <cell r="G288">
            <v>0</v>
          </cell>
          <cell r="H288">
            <v>0</v>
          </cell>
          <cell r="I288">
            <v>0</v>
          </cell>
          <cell r="J288">
            <v>0</v>
          </cell>
          <cell r="K288">
            <v>0</v>
          </cell>
        </row>
        <row r="289">
          <cell r="F289">
            <v>0</v>
          </cell>
          <cell r="G289">
            <v>0</v>
          </cell>
          <cell r="H289">
            <v>0</v>
          </cell>
          <cell r="I289">
            <v>0</v>
          </cell>
          <cell r="J289">
            <v>0</v>
          </cell>
          <cell r="K289">
            <v>0</v>
          </cell>
        </row>
        <row r="290">
          <cell r="F290">
            <v>0</v>
          </cell>
          <cell r="G290">
            <v>0</v>
          </cell>
          <cell r="H290">
            <v>0</v>
          </cell>
          <cell r="I290">
            <v>0</v>
          </cell>
          <cell r="J290">
            <v>0</v>
          </cell>
          <cell r="K290">
            <v>0</v>
          </cell>
        </row>
        <row r="291">
          <cell r="F291">
            <v>0</v>
          </cell>
          <cell r="G291">
            <v>0</v>
          </cell>
          <cell r="H291">
            <v>0</v>
          </cell>
          <cell r="I291">
            <v>0</v>
          </cell>
          <cell r="J291">
            <v>0</v>
          </cell>
          <cell r="K291">
            <v>0</v>
          </cell>
        </row>
        <row r="292">
          <cell r="F292">
            <v>2558306.4</v>
          </cell>
          <cell r="G292">
            <v>0</v>
          </cell>
          <cell r="H292">
            <v>2558306.4</v>
          </cell>
          <cell r="I292">
            <v>0</v>
          </cell>
          <cell r="J292">
            <v>2558306.4</v>
          </cell>
          <cell r="K292">
            <v>2558306</v>
          </cell>
        </row>
        <row r="293">
          <cell r="F293">
            <v>0</v>
          </cell>
          <cell r="G293">
            <v>0</v>
          </cell>
          <cell r="H293">
            <v>0</v>
          </cell>
          <cell r="I293">
            <v>0</v>
          </cell>
          <cell r="J293">
            <v>0</v>
          </cell>
          <cell r="K293">
            <v>0</v>
          </cell>
        </row>
        <row r="294">
          <cell r="F294">
            <v>0</v>
          </cell>
          <cell r="G294">
            <v>0</v>
          </cell>
          <cell r="H294">
            <v>0</v>
          </cell>
          <cell r="I294">
            <v>0</v>
          </cell>
          <cell r="J294">
            <v>0</v>
          </cell>
          <cell r="K294">
            <v>0</v>
          </cell>
        </row>
        <row r="295">
          <cell r="F295">
            <v>11184183.310000001</v>
          </cell>
          <cell r="G295">
            <v>0</v>
          </cell>
          <cell r="H295">
            <v>11184183.310000001</v>
          </cell>
          <cell r="I295">
            <v>0</v>
          </cell>
          <cell r="J295">
            <v>11184183.310000001</v>
          </cell>
          <cell r="K295">
            <v>11241984</v>
          </cell>
        </row>
        <row r="296">
          <cell r="F296">
            <v>690846.19</v>
          </cell>
          <cell r="G296">
            <v>0</v>
          </cell>
          <cell r="H296">
            <v>690846.19</v>
          </cell>
          <cell r="I296">
            <v>0</v>
          </cell>
          <cell r="J296">
            <v>690846.19</v>
          </cell>
          <cell r="K296">
            <v>703112</v>
          </cell>
        </row>
        <row r="297">
          <cell r="F297">
            <v>0</v>
          </cell>
          <cell r="G297">
            <v>0</v>
          </cell>
          <cell r="H297">
            <v>0</v>
          </cell>
          <cell r="I297">
            <v>0</v>
          </cell>
          <cell r="J297">
            <v>0</v>
          </cell>
          <cell r="K297">
            <v>0</v>
          </cell>
        </row>
        <row r="298">
          <cell r="F298">
            <v>782636.32</v>
          </cell>
          <cell r="G298">
            <v>0</v>
          </cell>
          <cell r="H298">
            <v>782636.32</v>
          </cell>
          <cell r="I298">
            <v>0</v>
          </cell>
          <cell r="J298">
            <v>782636.32</v>
          </cell>
          <cell r="K298">
            <v>539504</v>
          </cell>
        </row>
        <row r="299">
          <cell r="F299">
            <v>0</v>
          </cell>
          <cell r="G299">
            <v>0</v>
          </cell>
          <cell r="H299">
            <v>0</v>
          </cell>
          <cell r="I299">
            <v>0</v>
          </cell>
          <cell r="J299">
            <v>0</v>
          </cell>
          <cell r="K299">
            <v>0</v>
          </cell>
        </row>
        <row r="300">
          <cell r="F300">
            <v>0</v>
          </cell>
          <cell r="G300">
            <v>0</v>
          </cell>
          <cell r="H300">
            <v>0</v>
          </cell>
          <cell r="I300">
            <v>0</v>
          </cell>
          <cell r="J300">
            <v>0</v>
          </cell>
          <cell r="K300">
            <v>0</v>
          </cell>
        </row>
        <row r="301">
          <cell r="F301">
            <v>44725651.539999999</v>
          </cell>
          <cell r="G301">
            <v>0</v>
          </cell>
          <cell r="H301">
            <v>44725651.539999999</v>
          </cell>
          <cell r="I301">
            <v>0</v>
          </cell>
          <cell r="J301">
            <v>44725651.539999999</v>
          </cell>
          <cell r="K301">
            <v>17740942</v>
          </cell>
        </row>
        <row r="302">
          <cell r="F302">
            <v>0</v>
          </cell>
          <cell r="G302">
            <v>0</v>
          </cell>
          <cell r="H302">
            <v>0</v>
          </cell>
          <cell r="I302">
            <v>0</v>
          </cell>
          <cell r="J302">
            <v>0</v>
          </cell>
          <cell r="K302">
            <v>0</v>
          </cell>
        </row>
        <row r="303">
          <cell r="F303">
            <v>0</v>
          </cell>
          <cell r="G303">
            <v>0</v>
          </cell>
          <cell r="H303">
            <v>0</v>
          </cell>
          <cell r="I303">
            <v>0</v>
          </cell>
          <cell r="J303">
            <v>0</v>
          </cell>
          <cell r="K303">
            <v>0</v>
          </cell>
        </row>
        <row r="304">
          <cell r="F304">
            <v>0</v>
          </cell>
          <cell r="G304">
            <v>0</v>
          </cell>
          <cell r="H304">
            <v>0</v>
          </cell>
          <cell r="I304">
            <v>0</v>
          </cell>
          <cell r="J304">
            <v>0</v>
          </cell>
          <cell r="K304">
            <v>0</v>
          </cell>
        </row>
        <row r="305">
          <cell r="F305">
            <v>0</v>
          </cell>
          <cell r="G305">
            <v>0</v>
          </cell>
          <cell r="H305">
            <v>0</v>
          </cell>
          <cell r="I305">
            <v>0</v>
          </cell>
          <cell r="J305">
            <v>0</v>
          </cell>
          <cell r="K305">
            <v>0</v>
          </cell>
        </row>
        <row r="306">
          <cell r="F306">
            <v>3739943.49</v>
          </cell>
          <cell r="G306">
            <v>0</v>
          </cell>
          <cell r="H306">
            <v>3739943.49</v>
          </cell>
          <cell r="I306">
            <v>0</v>
          </cell>
          <cell r="J306">
            <v>3739943.49</v>
          </cell>
          <cell r="K306">
            <v>19744547</v>
          </cell>
        </row>
        <row r="307">
          <cell r="F307">
            <v>11154635.93</v>
          </cell>
          <cell r="G307">
            <v>0</v>
          </cell>
          <cell r="H307">
            <v>11154635.93</v>
          </cell>
          <cell r="I307">
            <v>0</v>
          </cell>
          <cell r="J307">
            <v>11154635.93</v>
          </cell>
          <cell r="K307">
            <v>37143946</v>
          </cell>
        </row>
        <row r="308">
          <cell r="F308">
            <v>1261247.28</v>
          </cell>
          <cell r="G308">
            <v>0</v>
          </cell>
          <cell r="H308">
            <v>1261247.28</v>
          </cell>
          <cell r="I308">
            <v>0</v>
          </cell>
          <cell r="J308">
            <v>1261247.28</v>
          </cell>
          <cell r="K308">
            <v>661029</v>
          </cell>
        </row>
        <row r="309">
          <cell r="F309">
            <v>0</v>
          </cell>
          <cell r="G309">
            <v>0</v>
          </cell>
          <cell r="H309">
            <v>0</v>
          </cell>
          <cell r="I309">
            <v>0</v>
          </cell>
          <cell r="J309">
            <v>0</v>
          </cell>
          <cell r="K309">
            <v>0</v>
          </cell>
        </row>
        <row r="310">
          <cell r="F310">
            <v>0</v>
          </cell>
          <cell r="G310">
            <v>0</v>
          </cell>
          <cell r="H310">
            <v>0</v>
          </cell>
          <cell r="I310">
            <v>0</v>
          </cell>
          <cell r="J310">
            <v>0</v>
          </cell>
          <cell r="K310">
            <v>0</v>
          </cell>
        </row>
        <row r="311">
          <cell r="F311">
            <v>34868560.68</v>
          </cell>
          <cell r="G311">
            <v>0</v>
          </cell>
          <cell r="H311">
            <v>34868560.68</v>
          </cell>
          <cell r="I311">
            <v>0</v>
          </cell>
          <cell r="J311">
            <v>34868560.68</v>
          </cell>
          <cell r="K311">
            <v>58285387</v>
          </cell>
        </row>
        <row r="312">
          <cell r="F312">
            <v>0</v>
          </cell>
          <cell r="G312">
            <v>0</v>
          </cell>
          <cell r="H312">
            <v>0</v>
          </cell>
          <cell r="I312">
            <v>0</v>
          </cell>
          <cell r="J312">
            <v>0</v>
          </cell>
          <cell r="K312">
            <v>0</v>
          </cell>
        </row>
        <row r="313">
          <cell r="F313">
            <v>0</v>
          </cell>
          <cell r="G313">
            <v>0</v>
          </cell>
          <cell r="H313">
            <v>0</v>
          </cell>
          <cell r="I313">
            <v>0</v>
          </cell>
          <cell r="J313">
            <v>0</v>
          </cell>
          <cell r="K313">
            <v>0</v>
          </cell>
        </row>
        <row r="314">
          <cell r="F314">
            <v>0</v>
          </cell>
          <cell r="G314">
            <v>0</v>
          </cell>
          <cell r="H314">
            <v>0</v>
          </cell>
          <cell r="I314">
            <v>0</v>
          </cell>
          <cell r="J314">
            <v>0</v>
          </cell>
          <cell r="K314">
            <v>0</v>
          </cell>
        </row>
        <row r="315">
          <cell r="F315">
            <v>2792643.12</v>
          </cell>
          <cell r="G315">
            <v>0</v>
          </cell>
          <cell r="H315">
            <v>2792643.12</v>
          </cell>
          <cell r="I315">
            <v>0</v>
          </cell>
          <cell r="J315">
            <v>2792643.12</v>
          </cell>
          <cell r="K315">
            <v>1047113</v>
          </cell>
        </row>
        <row r="316">
          <cell r="F316">
            <v>0</v>
          </cell>
          <cell r="G316">
            <v>0</v>
          </cell>
          <cell r="H316">
            <v>0</v>
          </cell>
          <cell r="I316">
            <v>0</v>
          </cell>
          <cell r="J316">
            <v>0</v>
          </cell>
          <cell r="K316">
            <v>0</v>
          </cell>
        </row>
        <row r="317">
          <cell r="F317">
            <v>0</v>
          </cell>
          <cell r="G317">
            <v>0</v>
          </cell>
          <cell r="H317">
            <v>0</v>
          </cell>
          <cell r="I317">
            <v>0</v>
          </cell>
          <cell r="J317">
            <v>0</v>
          </cell>
          <cell r="K317">
            <v>0</v>
          </cell>
        </row>
        <row r="318">
          <cell r="F318">
            <v>0</v>
          </cell>
          <cell r="G318">
            <v>0</v>
          </cell>
          <cell r="H318">
            <v>0</v>
          </cell>
          <cell r="I318">
            <v>0</v>
          </cell>
          <cell r="J318">
            <v>0</v>
          </cell>
          <cell r="K318">
            <v>0</v>
          </cell>
        </row>
        <row r="319">
          <cell r="F319">
            <v>1647750.21</v>
          </cell>
          <cell r="G319">
            <v>0</v>
          </cell>
          <cell r="H319">
            <v>1647750.21</v>
          </cell>
          <cell r="I319">
            <v>0</v>
          </cell>
          <cell r="J319">
            <v>1647750.21</v>
          </cell>
          <cell r="K319">
            <v>0</v>
          </cell>
        </row>
        <row r="320">
          <cell r="F320">
            <v>0</v>
          </cell>
          <cell r="G320">
            <v>0</v>
          </cell>
          <cell r="H320">
            <v>0</v>
          </cell>
          <cell r="I320">
            <v>0</v>
          </cell>
          <cell r="J320">
            <v>0</v>
          </cell>
          <cell r="K320">
            <v>0</v>
          </cell>
        </row>
        <row r="321">
          <cell r="F321">
            <v>0</v>
          </cell>
          <cell r="G321">
            <v>0</v>
          </cell>
          <cell r="H321">
            <v>0</v>
          </cell>
          <cell r="I321">
            <v>0</v>
          </cell>
          <cell r="J321">
            <v>0</v>
          </cell>
          <cell r="K321">
            <v>0</v>
          </cell>
        </row>
        <row r="322">
          <cell r="F322">
            <v>0</v>
          </cell>
          <cell r="G322">
            <v>0</v>
          </cell>
          <cell r="H322">
            <v>0</v>
          </cell>
          <cell r="I322">
            <v>0</v>
          </cell>
          <cell r="J322">
            <v>0</v>
          </cell>
          <cell r="K322">
            <v>0</v>
          </cell>
        </row>
        <row r="323">
          <cell r="F323">
            <v>511307805.83999997</v>
          </cell>
          <cell r="G323">
            <v>0</v>
          </cell>
          <cell r="H323">
            <v>511307805.83999997</v>
          </cell>
          <cell r="I323">
            <v>0</v>
          </cell>
          <cell r="J323">
            <v>511307805.83999997</v>
          </cell>
          <cell r="K323">
            <v>811201577</v>
          </cell>
        </row>
        <row r="325">
          <cell r="F325">
            <v>0</v>
          </cell>
          <cell r="G325">
            <v>0</v>
          </cell>
          <cell r="H325">
            <v>0</v>
          </cell>
          <cell r="I325">
            <v>0</v>
          </cell>
          <cell r="J325">
            <v>0</v>
          </cell>
          <cell r="K325">
            <v>0</v>
          </cell>
        </row>
        <row r="326">
          <cell r="F326">
            <v>0</v>
          </cell>
          <cell r="G326">
            <v>0</v>
          </cell>
          <cell r="H326">
            <v>0</v>
          </cell>
          <cell r="I326">
            <v>0</v>
          </cell>
          <cell r="J326">
            <v>0</v>
          </cell>
          <cell r="K326">
            <v>0</v>
          </cell>
        </row>
        <row r="327">
          <cell r="F327">
            <v>0.02</v>
          </cell>
          <cell r="G327">
            <v>0</v>
          </cell>
          <cell r="H327">
            <v>0.02</v>
          </cell>
          <cell r="I327">
            <v>0</v>
          </cell>
          <cell r="J327">
            <v>0.02</v>
          </cell>
          <cell r="K327">
            <v>0</v>
          </cell>
        </row>
        <row r="328">
          <cell r="F328">
            <v>0</v>
          </cell>
          <cell r="G328">
            <v>0</v>
          </cell>
          <cell r="H328">
            <v>0</v>
          </cell>
          <cell r="I328">
            <v>0</v>
          </cell>
          <cell r="J328">
            <v>0</v>
          </cell>
          <cell r="K328">
            <v>0</v>
          </cell>
        </row>
        <row r="329">
          <cell r="F329">
            <v>203376.7</v>
          </cell>
          <cell r="G329">
            <v>0</v>
          </cell>
          <cell r="H329">
            <v>203376.7</v>
          </cell>
          <cell r="I329">
            <v>0</v>
          </cell>
          <cell r="J329">
            <v>203376.7</v>
          </cell>
          <cell r="K329">
            <v>234364</v>
          </cell>
        </row>
        <row r="330">
          <cell r="F330">
            <v>0</v>
          </cell>
          <cell r="G330">
            <v>0</v>
          </cell>
          <cell r="H330">
            <v>0</v>
          </cell>
          <cell r="I330">
            <v>0</v>
          </cell>
          <cell r="J330">
            <v>0</v>
          </cell>
          <cell r="K330">
            <v>0</v>
          </cell>
        </row>
        <row r="331">
          <cell r="F331">
            <v>0</v>
          </cell>
          <cell r="G331">
            <v>0</v>
          </cell>
          <cell r="H331">
            <v>0</v>
          </cell>
          <cell r="I331">
            <v>0</v>
          </cell>
          <cell r="J331">
            <v>0</v>
          </cell>
          <cell r="K331">
            <v>0</v>
          </cell>
        </row>
        <row r="332">
          <cell r="F332">
            <v>222091703.75</v>
          </cell>
          <cell r="G332">
            <v>0</v>
          </cell>
          <cell r="H332">
            <v>222091703.75</v>
          </cell>
          <cell r="I332">
            <v>0</v>
          </cell>
          <cell r="J332">
            <v>222091703.75</v>
          </cell>
          <cell r="K332">
            <v>72881354</v>
          </cell>
        </row>
        <row r="333">
          <cell r="F333">
            <v>19616129.559999999</v>
          </cell>
          <cell r="G333">
            <v>0</v>
          </cell>
          <cell r="H333">
            <v>19616129.559999999</v>
          </cell>
          <cell r="I333">
            <v>0</v>
          </cell>
          <cell r="J333">
            <v>19616129.559999999</v>
          </cell>
          <cell r="K333">
            <v>3636214</v>
          </cell>
        </row>
        <row r="334">
          <cell r="F334">
            <v>0</v>
          </cell>
          <cell r="G334">
            <v>0</v>
          </cell>
          <cell r="H334">
            <v>0</v>
          </cell>
          <cell r="I334">
            <v>0</v>
          </cell>
          <cell r="J334">
            <v>0</v>
          </cell>
          <cell r="K334">
            <v>0</v>
          </cell>
        </row>
        <row r="335">
          <cell r="F335">
            <v>0</v>
          </cell>
          <cell r="G335">
            <v>0</v>
          </cell>
          <cell r="H335">
            <v>0</v>
          </cell>
          <cell r="I335">
            <v>0</v>
          </cell>
          <cell r="J335">
            <v>0</v>
          </cell>
          <cell r="K335">
            <v>0</v>
          </cell>
        </row>
        <row r="336">
          <cell r="F336">
            <v>18492747.399999999</v>
          </cell>
          <cell r="G336">
            <v>0</v>
          </cell>
          <cell r="H336">
            <v>18492747.399999999</v>
          </cell>
          <cell r="I336">
            <v>0</v>
          </cell>
          <cell r="J336">
            <v>18492747.399999999</v>
          </cell>
          <cell r="K336">
            <v>2102736</v>
          </cell>
        </row>
        <row r="337">
          <cell r="F337">
            <v>2607643.65</v>
          </cell>
          <cell r="G337">
            <v>0</v>
          </cell>
          <cell r="H337">
            <v>2607643.65</v>
          </cell>
          <cell r="I337">
            <v>0</v>
          </cell>
          <cell r="J337">
            <v>2607643.65</v>
          </cell>
          <cell r="K337">
            <v>889953</v>
          </cell>
        </row>
        <row r="338">
          <cell r="F338">
            <v>0.01</v>
          </cell>
          <cell r="G338">
            <v>0</v>
          </cell>
          <cell r="H338">
            <v>0.01</v>
          </cell>
          <cell r="I338">
            <v>0</v>
          </cell>
          <cell r="J338">
            <v>0.01</v>
          </cell>
          <cell r="K338">
            <v>0</v>
          </cell>
        </row>
        <row r="339">
          <cell r="F339">
            <v>-0.01</v>
          </cell>
          <cell r="G339">
            <v>0</v>
          </cell>
          <cell r="H339">
            <v>-0.01</v>
          </cell>
          <cell r="I339">
            <v>0</v>
          </cell>
          <cell r="J339">
            <v>-0.01</v>
          </cell>
          <cell r="K339">
            <v>0</v>
          </cell>
        </row>
        <row r="340">
          <cell r="F340">
            <v>0</v>
          </cell>
          <cell r="G340">
            <v>0</v>
          </cell>
          <cell r="H340">
            <v>0</v>
          </cell>
          <cell r="I340">
            <v>0</v>
          </cell>
          <cell r="J340">
            <v>0</v>
          </cell>
          <cell r="K340">
            <v>0</v>
          </cell>
        </row>
        <row r="341">
          <cell r="F341">
            <v>0</v>
          </cell>
          <cell r="G341">
            <v>0</v>
          </cell>
          <cell r="H341">
            <v>0</v>
          </cell>
          <cell r="I341">
            <v>0</v>
          </cell>
          <cell r="J341">
            <v>0</v>
          </cell>
          <cell r="K341">
            <v>0</v>
          </cell>
        </row>
        <row r="342">
          <cell r="F342">
            <v>378453.32</v>
          </cell>
          <cell r="G342">
            <v>0</v>
          </cell>
          <cell r="H342">
            <v>378453.32</v>
          </cell>
          <cell r="I342">
            <v>0</v>
          </cell>
          <cell r="J342">
            <v>378453.32</v>
          </cell>
          <cell r="K342">
            <v>52055</v>
          </cell>
        </row>
        <row r="343">
          <cell r="F343">
            <v>0</v>
          </cell>
          <cell r="G343">
            <v>0</v>
          </cell>
          <cell r="H343">
            <v>0</v>
          </cell>
          <cell r="I343">
            <v>0</v>
          </cell>
          <cell r="J343">
            <v>0</v>
          </cell>
          <cell r="K343">
            <v>0</v>
          </cell>
        </row>
        <row r="344">
          <cell r="F344">
            <v>0.01</v>
          </cell>
          <cell r="G344">
            <v>0</v>
          </cell>
          <cell r="H344">
            <v>0.01</v>
          </cell>
          <cell r="I344">
            <v>0</v>
          </cell>
          <cell r="J344">
            <v>0.01</v>
          </cell>
          <cell r="K344">
            <v>0</v>
          </cell>
        </row>
        <row r="345">
          <cell r="F345">
            <v>0.08</v>
          </cell>
          <cell r="G345">
            <v>0</v>
          </cell>
          <cell r="H345">
            <v>0.08</v>
          </cell>
          <cell r="I345">
            <v>0</v>
          </cell>
          <cell r="J345">
            <v>0.08</v>
          </cell>
          <cell r="K345">
            <v>0.28000000000000003</v>
          </cell>
        </row>
        <row r="346">
          <cell r="F346">
            <v>340890868.26999998</v>
          </cell>
          <cell r="G346">
            <v>0</v>
          </cell>
          <cell r="H346">
            <v>340890868.26999998</v>
          </cell>
          <cell r="I346">
            <v>0</v>
          </cell>
          <cell r="J346">
            <v>340890868.26999998</v>
          </cell>
          <cell r="K346">
            <v>117210741</v>
          </cell>
        </row>
        <row r="347">
          <cell r="F347">
            <v>0</v>
          </cell>
          <cell r="G347">
            <v>0</v>
          </cell>
          <cell r="H347">
            <v>0</v>
          </cell>
          <cell r="I347">
            <v>0</v>
          </cell>
          <cell r="J347">
            <v>0</v>
          </cell>
          <cell r="K347">
            <v>0</v>
          </cell>
        </row>
        <row r="348">
          <cell r="F348">
            <v>3531925.75</v>
          </cell>
          <cell r="G348">
            <v>0</v>
          </cell>
          <cell r="H348">
            <v>3531925.75</v>
          </cell>
          <cell r="I348">
            <v>0</v>
          </cell>
          <cell r="J348">
            <v>3531925.75</v>
          </cell>
          <cell r="K348">
            <v>9591251</v>
          </cell>
        </row>
        <row r="349">
          <cell r="F349">
            <v>102446003.68000001</v>
          </cell>
          <cell r="G349">
            <v>0</v>
          </cell>
          <cell r="H349">
            <v>102446003.68000001</v>
          </cell>
          <cell r="I349">
            <v>0</v>
          </cell>
          <cell r="J349">
            <v>102446003.68000001</v>
          </cell>
          <cell r="K349">
            <v>165905041</v>
          </cell>
        </row>
        <row r="350">
          <cell r="F350">
            <v>7557770.1699999999</v>
          </cell>
          <cell r="G350">
            <v>0</v>
          </cell>
          <cell r="H350">
            <v>7557770.1699999999</v>
          </cell>
          <cell r="I350">
            <v>0</v>
          </cell>
          <cell r="J350">
            <v>7557770.1699999999</v>
          </cell>
          <cell r="K350">
            <v>4576230</v>
          </cell>
        </row>
        <row r="351">
          <cell r="F351">
            <v>0</v>
          </cell>
          <cell r="G351">
            <v>0</v>
          </cell>
          <cell r="H351">
            <v>0</v>
          </cell>
          <cell r="I351">
            <v>0</v>
          </cell>
          <cell r="J351">
            <v>0</v>
          </cell>
          <cell r="K351">
            <v>0</v>
          </cell>
        </row>
        <row r="352">
          <cell r="F352">
            <v>117451885.06999999</v>
          </cell>
          <cell r="G352">
            <v>0</v>
          </cell>
          <cell r="H352">
            <v>117451885.06999999</v>
          </cell>
          <cell r="I352">
            <v>0</v>
          </cell>
          <cell r="J352">
            <v>117451885.06999999</v>
          </cell>
          <cell r="K352">
            <v>115439080</v>
          </cell>
        </row>
        <row r="353">
          <cell r="F353">
            <v>0</v>
          </cell>
          <cell r="G353">
            <v>0</v>
          </cell>
          <cell r="H353">
            <v>0</v>
          </cell>
          <cell r="I353">
            <v>0</v>
          </cell>
          <cell r="J353">
            <v>0</v>
          </cell>
          <cell r="K353">
            <v>0</v>
          </cell>
        </row>
        <row r="354">
          <cell r="F354">
            <v>23728794.789999999</v>
          </cell>
          <cell r="G354">
            <v>0</v>
          </cell>
          <cell r="H354">
            <v>23728794.789999999</v>
          </cell>
          <cell r="I354">
            <v>0</v>
          </cell>
          <cell r="J354">
            <v>23728794.789999999</v>
          </cell>
          <cell r="K354">
            <v>19375267</v>
          </cell>
        </row>
        <row r="355">
          <cell r="F355">
            <v>0</v>
          </cell>
          <cell r="G355">
            <v>0</v>
          </cell>
          <cell r="H355">
            <v>0</v>
          </cell>
          <cell r="I355">
            <v>0</v>
          </cell>
          <cell r="J355">
            <v>0</v>
          </cell>
          <cell r="K355">
            <v>0</v>
          </cell>
        </row>
        <row r="356">
          <cell r="F356">
            <v>0.01</v>
          </cell>
          <cell r="G356">
            <v>0</v>
          </cell>
          <cell r="H356">
            <v>0.01</v>
          </cell>
          <cell r="I356">
            <v>0</v>
          </cell>
          <cell r="J356">
            <v>0.01</v>
          </cell>
          <cell r="K356">
            <v>0</v>
          </cell>
        </row>
        <row r="357">
          <cell r="F357">
            <v>316504325.30000001</v>
          </cell>
          <cell r="G357">
            <v>0</v>
          </cell>
          <cell r="H357">
            <v>316504325.30000001</v>
          </cell>
          <cell r="I357">
            <v>0</v>
          </cell>
          <cell r="J357">
            <v>316504325.30000001</v>
          </cell>
          <cell r="K357">
            <v>355988860</v>
          </cell>
        </row>
        <row r="358">
          <cell r="F358">
            <v>94960231.859999999</v>
          </cell>
          <cell r="G358">
            <v>0</v>
          </cell>
          <cell r="H358">
            <v>94960231.859999999</v>
          </cell>
          <cell r="I358">
            <v>0</v>
          </cell>
          <cell r="J358">
            <v>94960231.859999999</v>
          </cell>
          <cell r="K358">
            <v>4589162</v>
          </cell>
        </row>
        <row r="359">
          <cell r="F359">
            <v>0</v>
          </cell>
          <cell r="G359">
            <v>0</v>
          </cell>
          <cell r="H359">
            <v>0</v>
          </cell>
          <cell r="I359">
            <v>0</v>
          </cell>
          <cell r="J359">
            <v>0</v>
          </cell>
          <cell r="K359">
            <v>0</v>
          </cell>
        </row>
        <row r="360">
          <cell r="F360">
            <v>1833379.02</v>
          </cell>
          <cell r="G360">
            <v>0</v>
          </cell>
          <cell r="H360">
            <v>1833379.02</v>
          </cell>
          <cell r="I360">
            <v>0</v>
          </cell>
          <cell r="J360">
            <v>1833379.02</v>
          </cell>
          <cell r="K360">
            <v>947966</v>
          </cell>
        </row>
        <row r="361">
          <cell r="F361">
            <v>-0.01</v>
          </cell>
          <cell r="G361">
            <v>0</v>
          </cell>
          <cell r="H361">
            <v>-0.01</v>
          </cell>
          <cell r="I361">
            <v>0</v>
          </cell>
          <cell r="J361">
            <v>-0.01</v>
          </cell>
          <cell r="K361">
            <v>0</v>
          </cell>
        </row>
        <row r="362">
          <cell r="F362">
            <v>3479755.64</v>
          </cell>
          <cell r="G362">
            <v>0</v>
          </cell>
          <cell r="H362">
            <v>3479755.64</v>
          </cell>
          <cell r="I362">
            <v>0</v>
          </cell>
          <cell r="J362">
            <v>3479755.64</v>
          </cell>
          <cell r="K362">
            <v>2020390</v>
          </cell>
        </row>
        <row r="363">
          <cell r="F363">
            <v>336960173.38999999</v>
          </cell>
          <cell r="G363">
            <v>0</v>
          </cell>
          <cell r="H363">
            <v>336960173.38999999</v>
          </cell>
          <cell r="I363">
            <v>0</v>
          </cell>
          <cell r="J363">
            <v>336960173.38999999</v>
          </cell>
          <cell r="K363">
            <v>234010213</v>
          </cell>
        </row>
        <row r="364">
          <cell r="F364">
            <v>232961340.59999999</v>
          </cell>
          <cell r="G364">
            <v>0</v>
          </cell>
          <cell r="H364">
            <v>232961340.59999999</v>
          </cell>
          <cell r="I364">
            <v>0</v>
          </cell>
          <cell r="J364">
            <v>232961340.59999999</v>
          </cell>
          <cell r="K364">
            <v>93071294</v>
          </cell>
        </row>
        <row r="365">
          <cell r="F365">
            <v>48823539.710000001</v>
          </cell>
          <cell r="G365">
            <v>0</v>
          </cell>
          <cell r="H365">
            <v>48823539.710000001</v>
          </cell>
          <cell r="I365">
            <v>0</v>
          </cell>
          <cell r="J365">
            <v>48823539.710000001</v>
          </cell>
          <cell r="K365">
            <v>21988188</v>
          </cell>
        </row>
        <row r="366">
          <cell r="F366">
            <v>245751718.63999999</v>
          </cell>
          <cell r="G366">
            <v>0</v>
          </cell>
          <cell r="H366">
            <v>245751718.63999999</v>
          </cell>
          <cell r="I366">
            <v>0</v>
          </cell>
          <cell r="J366">
            <v>245751718.63999999</v>
          </cell>
          <cell r="K366">
            <v>1849989</v>
          </cell>
        </row>
        <row r="367">
          <cell r="F367">
            <v>30190969.91</v>
          </cell>
          <cell r="G367">
            <v>0</v>
          </cell>
          <cell r="H367">
            <v>30190969.91</v>
          </cell>
          <cell r="I367">
            <v>0</v>
          </cell>
          <cell r="J367">
            <v>30190969.91</v>
          </cell>
          <cell r="K367">
            <v>27721905</v>
          </cell>
        </row>
        <row r="368">
          <cell r="F368">
            <v>-296226.55</v>
          </cell>
          <cell r="G368">
            <v>0</v>
          </cell>
          <cell r="H368">
            <v>-296226.55</v>
          </cell>
          <cell r="I368">
            <v>0</v>
          </cell>
          <cell r="J368">
            <v>-296226.55</v>
          </cell>
          <cell r="K368">
            <v>52022999</v>
          </cell>
        </row>
        <row r="369">
          <cell r="F369">
            <v>0.01</v>
          </cell>
          <cell r="G369">
            <v>0</v>
          </cell>
          <cell r="H369">
            <v>0.01</v>
          </cell>
          <cell r="I369">
            <v>0</v>
          </cell>
          <cell r="J369">
            <v>0.01</v>
          </cell>
          <cell r="K369">
            <v>0</v>
          </cell>
        </row>
        <row r="370">
          <cell r="F370">
            <v>0.01</v>
          </cell>
          <cell r="G370">
            <v>0</v>
          </cell>
          <cell r="H370">
            <v>0.01</v>
          </cell>
          <cell r="I370">
            <v>0</v>
          </cell>
          <cell r="J370">
            <v>0.01</v>
          </cell>
          <cell r="K370">
            <v>0</v>
          </cell>
        </row>
        <row r="371">
          <cell r="F371">
            <v>0</v>
          </cell>
          <cell r="G371">
            <v>0</v>
          </cell>
          <cell r="H371">
            <v>0</v>
          </cell>
          <cell r="I371">
            <v>0</v>
          </cell>
          <cell r="J371">
            <v>0</v>
          </cell>
          <cell r="K371">
            <v>0</v>
          </cell>
        </row>
        <row r="372">
          <cell r="F372">
            <v>0</v>
          </cell>
          <cell r="G372">
            <v>0</v>
          </cell>
          <cell r="H372">
            <v>0</v>
          </cell>
          <cell r="I372">
            <v>0</v>
          </cell>
          <cell r="J372">
            <v>0</v>
          </cell>
          <cell r="K372">
            <v>0</v>
          </cell>
        </row>
        <row r="373">
          <cell r="F373">
            <v>0.01</v>
          </cell>
          <cell r="G373">
            <v>0</v>
          </cell>
          <cell r="H373">
            <v>0.01</v>
          </cell>
          <cell r="I373">
            <v>0</v>
          </cell>
          <cell r="J373">
            <v>0.01</v>
          </cell>
          <cell r="K373">
            <v>0</v>
          </cell>
        </row>
        <row r="374">
          <cell r="F374">
            <v>0</v>
          </cell>
          <cell r="G374">
            <v>0</v>
          </cell>
          <cell r="H374">
            <v>0</v>
          </cell>
          <cell r="I374">
            <v>0</v>
          </cell>
          <cell r="J374">
            <v>0</v>
          </cell>
          <cell r="K374">
            <v>0</v>
          </cell>
        </row>
        <row r="375">
          <cell r="F375">
            <v>0</v>
          </cell>
          <cell r="G375">
            <v>0</v>
          </cell>
          <cell r="H375">
            <v>0</v>
          </cell>
          <cell r="I375">
            <v>0</v>
          </cell>
          <cell r="J375">
            <v>0</v>
          </cell>
          <cell r="K375">
            <v>0</v>
          </cell>
        </row>
        <row r="376">
          <cell r="F376">
            <v>0</v>
          </cell>
          <cell r="G376">
            <v>0</v>
          </cell>
          <cell r="H376">
            <v>0</v>
          </cell>
          <cell r="I376">
            <v>0</v>
          </cell>
          <cell r="J376">
            <v>0</v>
          </cell>
          <cell r="K376">
            <v>0</v>
          </cell>
        </row>
        <row r="377">
          <cell r="F377">
            <v>91534711.030000001</v>
          </cell>
          <cell r="G377">
            <v>0</v>
          </cell>
          <cell r="H377">
            <v>91534711.030000001</v>
          </cell>
          <cell r="I377">
            <v>0</v>
          </cell>
          <cell r="J377">
            <v>91534711.030000001</v>
          </cell>
          <cell r="K377">
            <v>19576569</v>
          </cell>
        </row>
        <row r="378">
          <cell r="F378">
            <v>69649667.239999995</v>
          </cell>
          <cell r="G378">
            <v>0</v>
          </cell>
          <cell r="H378">
            <v>69649667.239999995</v>
          </cell>
          <cell r="I378">
            <v>0</v>
          </cell>
          <cell r="J378">
            <v>69649667.239999995</v>
          </cell>
          <cell r="K378">
            <v>11176160</v>
          </cell>
        </row>
        <row r="379">
          <cell r="F379">
            <v>81961744.269999996</v>
          </cell>
          <cell r="G379">
            <v>0</v>
          </cell>
          <cell r="H379">
            <v>81961744.269999996</v>
          </cell>
          <cell r="I379">
            <v>0</v>
          </cell>
          <cell r="J379">
            <v>81961744.269999996</v>
          </cell>
          <cell r="K379">
            <v>58790510</v>
          </cell>
        </row>
        <row r="380">
          <cell r="F380">
            <v>22934301.510000002</v>
          </cell>
          <cell r="G380">
            <v>0</v>
          </cell>
          <cell r="H380">
            <v>22934301.510000002</v>
          </cell>
          <cell r="I380">
            <v>0</v>
          </cell>
          <cell r="J380">
            <v>22934301.510000002</v>
          </cell>
          <cell r="K380">
            <v>2634023</v>
          </cell>
        </row>
        <row r="381">
          <cell r="F381">
            <v>0</v>
          </cell>
          <cell r="G381">
            <v>0</v>
          </cell>
          <cell r="H381">
            <v>0</v>
          </cell>
          <cell r="I381">
            <v>0</v>
          </cell>
          <cell r="J381">
            <v>0</v>
          </cell>
          <cell r="K381">
            <v>0</v>
          </cell>
        </row>
        <row r="382">
          <cell r="F382">
            <v>0.01</v>
          </cell>
          <cell r="G382">
            <v>0</v>
          </cell>
          <cell r="H382">
            <v>0.01</v>
          </cell>
          <cell r="I382">
            <v>0</v>
          </cell>
          <cell r="J382">
            <v>0.01</v>
          </cell>
          <cell r="K382">
            <v>530810.62</v>
          </cell>
        </row>
        <row r="383">
          <cell r="F383">
            <v>13244838.439999999</v>
          </cell>
          <cell r="G383">
            <v>0</v>
          </cell>
          <cell r="H383">
            <v>13244838.439999999</v>
          </cell>
          <cell r="I383">
            <v>0</v>
          </cell>
          <cell r="J383">
            <v>13244838.439999999</v>
          </cell>
          <cell r="K383">
            <v>9349155</v>
          </cell>
        </row>
        <row r="384">
          <cell r="F384">
            <v>1496933.25</v>
          </cell>
          <cell r="G384">
            <v>0</v>
          </cell>
          <cell r="H384">
            <v>1496933.25</v>
          </cell>
          <cell r="I384">
            <v>0</v>
          </cell>
          <cell r="J384">
            <v>1496933.25</v>
          </cell>
          <cell r="K384">
            <v>817401</v>
          </cell>
        </row>
        <row r="385">
          <cell r="F385">
            <v>1665728.7</v>
          </cell>
          <cell r="G385">
            <v>0</v>
          </cell>
          <cell r="H385">
            <v>1665728.7</v>
          </cell>
          <cell r="I385">
            <v>0</v>
          </cell>
          <cell r="J385">
            <v>1665728.7</v>
          </cell>
          <cell r="K385">
            <v>10876978</v>
          </cell>
        </row>
        <row r="386">
          <cell r="F386">
            <v>53418136.009999998</v>
          </cell>
          <cell r="G386">
            <v>0</v>
          </cell>
          <cell r="H386">
            <v>53418136.009999998</v>
          </cell>
          <cell r="I386">
            <v>0</v>
          </cell>
          <cell r="J386">
            <v>53418136.009999998</v>
          </cell>
          <cell r="K386">
            <v>5655912</v>
          </cell>
        </row>
        <row r="387">
          <cell r="F387">
            <v>468776.54</v>
          </cell>
          <cell r="G387">
            <v>0</v>
          </cell>
          <cell r="H387">
            <v>468776.54</v>
          </cell>
          <cell r="I387">
            <v>0</v>
          </cell>
          <cell r="J387">
            <v>468776.54</v>
          </cell>
          <cell r="K387">
            <v>477711</v>
          </cell>
        </row>
        <row r="388">
          <cell r="F388">
            <v>1112622.77</v>
          </cell>
          <cell r="G388">
            <v>0</v>
          </cell>
          <cell r="H388">
            <v>1112622.77</v>
          </cell>
          <cell r="I388">
            <v>0</v>
          </cell>
          <cell r="J388">
            <v>1112622.77</v>
          </cell>
          <cell r="K388">
            <v>1126758</v>
          </cell>
        </row>
        <row r="389">
          <cell r="F389">
            <v>6740351.6799999997</v>
          </cell>
          <cell r="G389">
            <v>0</v>
          </cell>
          <cell r="H389">
            <v>6740351.6799999997</v>
          </cell>
          <cell r="I389">
            <v>0</v>
          </cell>
          <cell r="J389">
            <v>6740351.6799999997</v>
          </cell>
          <cell r="K389">
            <v>4202991</v>
          </cell>
        </row>
        <row r="390">
          <cell r="F390">
            <v>7309376.4100000001</v>
          </cell>
          <cell r="G390">
            <v>0</v>
          </cell>
          <cell r="H390">
            <v>7309376.4100000001</v>
          </cell>
          <cell r="I390">
            <v>0</v>
          </cell>
          <cell r="J390">
            <v>7309376.4100000001</v>
          </cell>
          <cell r="K390">
            <v>5001122</v>
          </cell>
        </row>
        <row r="391">
          <cell r="F391">
            <v>4301525.26</v>
          </cell>
          <cell r="G391">
            <v>0</v>
          </cell>
          <cell r="H391">
            <v>4301525.26</v>
          </cell>
          <cell r="I391">
            <v>0</v>
          </cell>
          <cell r="J391">
            <v>4301525.26</v>
          </cell>
          <cell r="K391">
            <v>1522144</v>
          </cell>
        </row>
        <row r="392">
          <cell r="F392">
            <v>30643597.800000001</v>
          </cell>
          <cell r="G392">
            <v>0</v>
          </cell>
          <cell r="H392">
            <v>30643597.800000001</v>
          </cell>
          <cell r="I392">
            <v>0</v>
          </cell>
          <cell r="J392">
            <v>30643597.800000001</v>
          </cell>
          <cell r="K392">
            <v>24913719</v>
          </cell>
        </row>
        <row r="393">
          <cell r="F393">
            <v>36571684.600000001</v>
          </cell>
          <cell r="G393">
            <v>0</v>
          </cell>
          <cell r="H393">
            <v>36571684.600000001</v>
          </cell>
          <cell r="I393">
            <v>0</v>
          </cell>
          <cell r="J393">
            <v>36571684.600000001</v>
          </cell>
          <cell r="K393">
            <v>32401200</v>
          </cell>
        </row>
        <row r="394">
          <cell r="F394">
            <v>6850417.3200000003</v>
          </cell>
          <cell r="G394">
            <v>0</v>
          </cell>
          <cell r="H394">
            <v>6850417.3200000003</v>
          </cell>
          <cell r="I394">
            <v>0</v>
          </cell>
          <cell r="J394">
            <v>6850417.3200000003</v>
          </cell>
          <cell r="K394">
            <v>994819</v>
          </cell>
        </row>
        <row r="395">
          <cell r="F395">
            <v>15986878.09</v>
          </cell>
          <cell r="G395">
            <v>-9588176.8200000003</v>
          </cell>
          <cell r="H395">
            <v>6398701.2699999996</v>
          </cell>
          <cell r="I395">
            <v>0</v>
          </cell>
          <cell r="J395">
            <v>6398701.2699999996</v>
          </cell>
          <cell r="K395">
            <v>20828319.629999999</v>
          </cell>
        </row>
        <row r="396">
          <cell r="F396">
            <v>87623.5</v>
          </cell>
          <cell r="G396">
            <v>0</v>
          </cell>
          <cell r="H396">
            <v>87623.5</v>
          </cell>
          <cell r="I396">
            <v>0</v>
          </cell>
          <cell r="J396">
            <v>87623.5</v>
          </cell>
          <cell r="K396">
            <v>80973</v>
          </cell>
        </row>
        <row r="397">
          <cell r="F397">
            <v>1770644.34</v>
          </cell>
          <cell r="G397">
            <v>0</v>
          </cell>
          <cell r="H397">
            <v>1770644.34</v>
          </cell>
          <cell r="I397">
            <v>0</v>
          </cell>
          <cell r="J397">
            <v>1770644.34</v>
          </cell>
          <cell r="K397">
            <v>26912</v>
          </cell>
        </row>
        <row r="398">
          <cell r="F398">
            <v>974084.72</v>
          </cell>
          <cell r="G398">
            <v>0</v>
          </cell>
          <cell r="H398">
            <v>974084.72</v>
          </cell>
          <cell r="I398">
            <v>0</v>
          </cell>
          <cell r="J398">
            <v>974084.72</v>
          </cell>
          <cell r="K398">
            <v>664851</v>
          </cell>
        </row>
        <row r="399">
          <cell r="F399">
            <v>44062208.850000001</v>
          </cell>
          <cell r="G399">
            <v>0</v>
          </cell>
          <cell r="H399">
            <v>44062208.850000001</v>
          </cell>
          <cell r="I399">
            <v>0</v>
          </cell>
          <cell r="J399">
            <v>44062208.850000001</v>
          </cell>
          <cell r="K399">
            <v>28759239</v>
          </cell>
        </row>
        <row r="400">
          <cell r="F400">
            <v>11362207.48</v>
          </cell>
          <cell r="G400">
            <v>0</v>
          </cell>
          <cell r="H400">
            <v>11362207.48</v>
          </cell>
          <cell r="I400">
            <v>0</v>
          </cell>
          <cell r="J400">
            <v>11362207.48</v>
          </cell>
          <cell r="K400">
            <v>6595290</v>
          </cell>
        </row>
        <row r="401">
          <cell r="F401">
            <v>2952101.28</v>
          </cell>
          <cell r="G401">
            <v>0</v>
          </cell>
          <cell r="H401">
            <v>2952101.28</v>
          </cell>
          <cell r="I401">
            <v>0</v>
          </cell>
          <cell r="J401">
            <v>2952101.28</v>
          </cell>
          <cell r="K401">
            <v>560040</v>
          </cell>
        </row>
        <row r="402">
          <cell r="F402">
            <v>32491069.5</v>
          </cell>
          <cell r="G402">
            <v>0</v>
          </cell>
          <cell r="H402">
            <v>32491069.5</v>
          </cell>
          <cell r="I402">
            <v>0</v>
          </cell>
          <cell r="J402">
            <v>32491069.5</v>
          </cell>
          <cell r="K402">
            <v>15639547</v>
          </cell>
        </row>
        <row r="403">
          <cell r="F403">
            <v>3030456.63</v>
          </cell>
          <cell r="G403">
            <v>0</v>
          </cell>
          <cell r="H403">
            <v>3030456.63</v>
          </cell>
          <cell r="I403">
            <v>0</v>
          </cell>
          <cell r="J403">
            <v>3030456.63</v>
          </cell>
          <cell r="K403">
            <v>3426771</v>
          </cell>
        </row>
        <row r="404">
          <cell r="F404">
            <v>3995877.61</v>
          </cell>
          <cell r="G404">
            <v>0</v>
          </cell>
          <cell r="H404">
            <v>3995877.61</v>
          </cell>
          <cell r="I404">
            <v>0</v>
          </cell>
          <cell r="J404">
            <v>3995877.61</v>
          </cell>
          <cell r="K404">
            <v>4190403</v>
          </cell>
        </row>
        <row r="405">
          <cell r="F405">
            <v>238507011.83000001</v>
          </cell>
          <cell r="G405">
            <v>0</v>
          </cell>
          <cell r="H405">
            <v>238507011.83000001</v>
          </cell>
          <cell r="I405">
            <v>0</v>
          </cell>
          <cell r="J405">
            <v>238507011.83000001</v>
          </cell>
          <cell r="K405">
            <v>79858686.140000001</v>
          </cell>
        </row>
        <row r="406">
          <cell r="F406">
            <v>68380344.640000001</v>
          </cell>
          <cell r="G406">
            <v>0</v>
          </cell>
          <cell r="H406">
            <v>68380344.640000001</v>
          </cell>
          <cell r="I406">
            <v>0</v>
          </cell>
          <cell r="J406">
            <v>68380344.640000001</v>
          </cell>
          <cell r="K406">
            <v>121399168.90000001</v>
          </cell>
        </row>
        <row r="407">
          <cell r="F407">
            <v>5000291.5999999996</v>
          </cell>
          <cell r="G407">
            <v>0</v>
          </cell>
          <cell r="H407">
            <v>5000291.5999999996</v>
          </cell>
          <cell r="I407">
            <v>0</v>
          </cell>
          <cell r="J407">
            <v>5000291.5999999996</v>
          </cell>
          <cell r="K407">
            <v>5953829</v>
          </cell>
        </row>
        <row r="408">
          <cell r="F408">
            <v>92916065.099999994</v>
          </cell>
          <cell r="G408">
            <v>0</v>
          </cell>
          <cell r="H408">
            <v>92916065.099999994</v>
          </cell>
          <cell r="I408">
            <v>0</v>
          </cell>
          <cell r="J408">
            <v>92916065.099999994</v>
          </cell>
          <cell r="K408">
            <v>20281426</v>
          </cell>
        </row>
        <row r="409">
          <cell r="F409">
            <v>0</v>
          </cell>
          <cell r="G409">
            <v>0</v>
          </cell>
          <cell r="H409">
            <v>0</v>
          </cell>
          <cell r="I409">
            <v>0</v>
          </cell>
          <cell r="J409">
            <v>0</v>
          </cell>
          <cell r="K409">
            <v>0</v>
          </cell>
        </row>
        <row r="410">
          <cell r="F410">
            <v>3121587787.7800007</v>
          </cell>
          <cell r="G410">
            <v>-9588176.8200000003</v>
          </cell>
          <cell r="H410">
            <v>3111999610.9600005</v>
          </cell>
          <cell r="I410">
            <v>0</v>
          </cell>
          <cell r="J410">
            <v>3111999610.9600005</v>
          </cell>
          <cell r="K410">
            <v>1804418690.5700002</v>
          </cell>
        </row>
        <row r="412">
          <cell r="F412">
            <v>191640976.63999999</v>
          </cell>
          <cell r="G412">
            <v>0</v>
          </cell>
          <cell r="H412">
            <v>191640976.63999999</v>
          </cell>
          <cell r="I412">
            <v>0</v>
          </cell>
          <cell r="J412">
            <v>191640976.63999999</v>
          </cell>
          <cell r="K412">
            <v>276014732</v>
          </cell>
        </row>
        <row r="413">
          <cell r="F413">
            <v>8990000000</v>
          </cell>
          <cell r="G413">
            <v>0</v>
          </cell>
          <cell r="H413">
            <v>8990000000</v>
          </cell>
          <cell r="I413">
            <v>0</v>
          </cell>
          <cell r="J413">
            <v>8990000000</v>
          </cell>
          <cell r="K413">
            <v>5000000000</v>
          </cell>
        </row>
        <row r="414">
          <cell r="F414">
            <v>450000000</v>
          </cell>
          <cell r="G414">
            <v>0</v>
          </cell>
          <cell r="H414">
            <v>450000000</v>
          </cell>
          <cell r="I414">
            <v>0</v>
          </cell>
          <cell r="J414">
            <v>450000000</v>
          </cell>
          <cell r="K414">
            <v>0</v>
          </cell>
        </row>
        <row r="415">
          <cell r="F415">
            <v>1521960000</v>
          </cell>
          <cell r="G415">
            <v>0</v>
          </cell>
          <cell r="H415">
            <v>1521960000</v>
          </cell>
          <cell r="I415">
            <v>0</v>
          </cell>
          <cell r="J415">
            <v>1521960000</v>
          </cell>
          <cell r="K415">
            <v>1250000000</v>
          </cell>
        </row>
        <row r="416">
          <cell r="F416">
            <v>0</v>
          </cell>
          <cell r="G416">
            <v>0</v>
          </cell>
          <cell r="H416">
            <v>0</v>
          </cell>
          <cell r="I416">
            <v>0</v>
          </cell>
          <cell r="J416">
            <v>0</v>
          </cell>
          <cell r="K416">
            <v>0</v>
          </cell>
        </row>
        <row r="417">
          <cell r="F417">
            <v>1500000000</v>
          </cell>
          <cell r="G417">
            <v>0</v>
          </cell>
          <cell r="H417">
            <v>1500000000</v>
          </cell>
          <cell r="I417">
            <v>0</v>
          </cell>
          <cell r="J417">
            <v>1500000000</v>
          </cell>
          <cell r="K417">
            <v>0</v>
          </cell>
        </row>
        <row r="418">
          <cell r="F418">
            <v>780000000</v>
          </cell>
          <cell r="G418">
            <v>0</v>
          </cell>
          <cell r="H418">
            <v>780000000</v>
          </cell>
          <cell r="I418">
            <v>0</v>
          </cell>
          <cell r="J418">
            <v>780000000</v>
          </cell>
          <cell r="K418">
            <v>0</v>
          </cell>
        </row>
        <row r="419">
          <cell r="F419">
            <v>0</v>
          </cell>
          <cell r="G419">
            <v>0</v>
          </cell>
          <cell r="H419">
            <v>0</v>
          </cell>
          <cell r="I419">
            <v>0</v>
          </cell>
          <cell r="J419">
            <v>0</v>
          </cell>
          <cell r="K419">
            <v>0</v>
          </cell>
        </row>
        <row r="420">
          <cell r="F420">
            <v>0</v>
          </cell>
          <cell r="G420">
            <v>0</v>
          </cell>
          <cell r="H420">
            <v>0</v>
          </cell>
          <cell r="I420">
            <v>0</v>
          </cell>
          <cell r="J420">
            <v>0</v>
          </cell>
          <cell r="K420">
            <v>0</v>
          </cell>
        </row>
        <row r="421">
          <cell r="F421">
            <v>0</v>
          </cell>
          <cell r="G421">
            <v>0</v>
          </cell>
          <cell r="H421">
            <v>0</v>
          </cell>
          <cell r="I421">
            <v>0</v>
          </cell>
          <cell r="J421">
            <v>0</v>
          </cell>
          <cell r="K421">
            <v>320000000</v>
          </cell>
        </row>
        <row r="422">
          <cell r="F422">
            <v>0</v>
          </cell>
          <cell r="G422">
            <v>0</v>
          </cell>
          <cell r="H422">
            <v>0</v>
          </cell>
          <cell r="I422">
            <v>0</v>
          </cell>
          <cell r="J422">
            <v>0</v>
          </cell>
          <cell r="K422">
            <v>0</v>
          </cell>
        </row>
        <row r="423">
          <cell r="F423">
            <v>2000000000</v>
          </cell>
          <cell r="G423">
            <v>0</v>
          </cell>
          <cell r="H423">
            <v>2000000000</v>
          </cell>
          <cell r="I423">
            <v>0</v>
          </cell>
          <cell r="J423">
            <v>2000000000</v>
          </cell>
          <cell r="K423">
            <v>0</v>
          </cell>
        </row>
        <row r="424">
          <cell r="F424">
            <v>0</v>
          </cell>
          <cell r="G424">
            <v>0</v>
          </cell>
          <cell r="H424">
            <v>0</v>
          </cell>
          <cell r="I424">
            <v>0</v>
          </cell>
          <cell r="J424">
            <v>0</v>
          </cell>
          <cell r="K424">
            <v>0</v>
          </cell>
        </row>
        <row r="425">
          <cell r="F425">
            <v>1790000000</v>
          </cell>
          <cell r="G425">
            <v>0</v>
          </cell>
          <cell r="H425">
            <v>1790000000</v>
          </cell>
          <cell r="I425">
            <v>0</v>
          </cell>
          <cell r="J425">
            <v>1790000000</v>
          </cell>
          <cell r="K425">
            <v>2800000000</v>
          </cell>
        </row>
        <row r="426">
          <cell r="F426">
            <v>0</v>
          </cell>
          <cell r="G426">
            <v>0</v>
          </cell>
          <cell r="H426">
            <v>0</v>
          </cell>
          <cell r="I426">
            <v>0</v>
          </cell>
          <cell r="J426">
            <v>0</v>
          </cell>
          <cell r="K426">
            <v>0</v>
          </cell>
        </row>
        <row r="427">
          <cell r="F427">
            <v>0</v>
          </cell>
          <cell r="G427">
            <v>0</v>
          </cell>
          <cell r="H427">
            <v>0</v>
          </cell>
          <cell r="I427">
            <v>0</v>
          </cell>
          <cell r="J427">
            <v>0</v>
          </cell>
          <cell r="K427">
            <v>691000000</v>
          </cell>
        </row>
        <row r="428">
          <cell r="F428">
            <v>0</v>
          </cell>
          <cell r="G428">
            <v>0</v>
          </cell>
          <cell r="H428">
            <v>0</v>
          </cell>
          <cell r="I428">
            <v>0</v>
          </cell>
          <cell r="J428">
            <v>0</v>
          </cell>
          <cell r="K428">
            <v>2031734216</v>
          </cell>
        </row>
        <row r="429">
          <cell r="F429">
            <v>2550000000</v>
          </cell>
          <cell r="G429">
            <v>0</v>
          </cell>
          <cell r="H429">
            <v>2550000000</v>
          </cell>
          <cell r="I429">
            <v>0</v>
          </cell>
          <cell r="J429">
            <v>2550000000</v>
          </cell>
          <cell r="K429">
            <v>220000000</v>
          </cell>
        </row>
        <row r="430">
          <cell r="F430">
            <v>260000000</v>
          </cell>
          <cell r="G430">
            <v>0</v>
          </cell>
          <cell r="H430">
            <v>260000000</v>
          </cell>
          <cell r="I430">
            <v>0</v>
          </cell>
          <cell r="J430">
            <v>260000000</v>
          </cell>
          <cell r="K430">
            <v>250000000</v>
          </cell>
        </row>
        <row r="431">
          <cell r="F431">
            <v>580000000</v>
          </cell>
          <cell r="G431">
            <v>0</v>
          </cell>
          <cell r="H431">
            <v>580000000</v>
          </cell>
          <cell r="I431">
            <v>0</v>
          </cell>
          <cell r="J431">
            <v>580000000</v>
          </cell>
          <cell r="K431">
            <v>0</v>
          </cell>
        </row>
        <row r="432">
          <cell r="F432">
            <v>500000000</v>
          </cell>
          <cell r="G432">
            <v>0</v>
          </cell>
          <cell r="H432">
            <v>500000000</v>
          </cell>
          <cell r="I432">
            <v>0</v>
          </cell>
          <cell r="J432">
            <v>500000000</v>
          </cell>
          <cell r="K432">
            <v>0</v>
          </cell>
        </row>
        <row r="433">
          <cell r="F433">
            <v>1080000000</v>
          </cell>
          <cell r="G433">
            <v>0</v>
          </cell>
          <cell r="H433">
            <v>1080000000</v>
          </cell>
          <cell r="I433">
            <v>0</v>
          </cell>
          <cell r="J433">
            <v>1080000000</v>
          </cell>
          <cell r="K433">
            <v>0</v>
          </cell>
        </row>
        <row r="434">
          <cell r="F434">
            <v>0</v>
          </cell>
          <cell r="G434">
            <v>0</v>
          </cell>
          <cell r="H434">
            <v>0</v>
          </cell>
          <cell r="I434">
            <v>0</v>
          </cell>
          <cell r="J434">
            <v>0</v>
          </cell>
          <cell r="K434">
            <v>0</v>
          </cell>
        </row>
        <row r="435">
          <cell r="F435">
            <v>22193600976.639999</v>
          </cell>
          <cell r="G435">
            <v>0</v>
          </cell>
          <cell r="H435">
            <v>22193600976.639999</v>
          </cell>
          <cell r="I435">
            <v>0</v>
          </cell>
          <cell r="J435">
            <v>22193600976.639999</v>
          </cell>
          <cell r="K435">
            <v>12838748948</v>
          </cell>
        </row>
        <row r="437">
          <cell r="F437">
            <v>0</v>
          </cell>
          <cell r="G437">
            <v>0</v>
          </cell>
          <cell r="H437">
            <v>0</v>
          </cell>
          <cell r="I437">
            <v>0</v>
          </cell>
          <cell r="J437">
            <v>0</v>
          </cell>
          <cell r="K437">
            <v>0</v>
          </cell>
        </row>
        <row r="438">
          <cell r="F438">
            <v>0</v>
          </cell>
          <cell r="G438">
            <v>0</v>
          </cell>
          <cell r="H438">
            <v>0</v>
          </cell>
          <cell r="I438">
            <v>0</v>
          </cell>
          <cell r="J438">
            <v>0</v>
          </cell>
          <cell r="K438">
            <v>0</v>
          </cell>
        </row>
        <row r="439">
          <cell r="F439">
            <v>0</v>
          </cell>
          <cell r="G439">
            <v>0</v>
          </cell>
          <cell r="H439">
            <v>0</v>
          </cell>
          <cell r="I439">
            <v>0</v>
          </cell>
          <cell r="J439">
            <v>0</v>
          </cell>
          <cell r="K439">
            <v>0</v>
          </cell>
        </row>
        <row r="440">
          <cell r="F440">
            <v>0</v>
          </cell>
          <cell r="G440">
            <v>0</v>
          </cell>
          <cell r="H440">
            <v>0</v>
          </cell>
          <cell r="I440">
            <v>0</v>
          </cell>
          <cell r="J440">
            <v>0</v>
          </cell>
          <cell r="K440">
            <v>0</v>
          </cell>
        </row>
        <row r="441">
          <cell r="F441">
            <v>0</v>
          </cell>
          <cell r="G441">
            <v>0</v>
          </cell>
          <cell r="H441">
            <v>0</v>
          </cell>
          <cell r="I441">
            <v>0</v>
          </cell>
          <cell r="J441">
            <v>0</v>
          </cell>
          <cell r="K441">
            <v>0</v>
          </cell>
        </row>
        <row r="442">
          <cell r="F442">
            <v>0</v>
          </cell>
          <cell r="G442">
            <v>0</v>
          </cell>
          <cell r="H442">
            <v>0</v>
          </cell>
          <cell r="I442">
            <v>0</v>
          </cell>
          <cell r="J442">
            <v>0</v>
          </cell>
          <cell r="K442">
            <v>0</v>
          </cell>
        </row>
        <row r="443">
          <cell r="F443">
            <v>0</v>
          </cell>
          <cell r="G443">
            <v>0</v>
          </cell>
          <cell r="H443">
            <v>0</v>
          </cell>
          <cell r="I443">
            <v>0</v>
          </cell>
          <cell r="J443">
            <v>0</v>
          </cell>
          <cell r="K443">
            <v>0</v>
          </cell>
        </row>
        <row r="444">
          <cell r="F444">
            <v>0</v>
          </cell>
          <cell r="G444">
            <v>0</v>
          </cell>
          <cell r="H444">
            <v>0</v>
          </cell>
          <cell r="I444">
            <v>0</v>
          </cell>
          <cell r="J444">
            <v>0</v>
          </cell>
          <cell r="K444">
            <v>0</v>
          </cell>
        </row>
        <row r="445">
          <cell r="F445">
            <v>0</v>
          </cell>
          <cell r="G445">
            <v>0</v>
          </cell>
          <cell r="H445">
            <v>0</v>
          </cell>
          <cell r="I445">
            <v>0</v>
          </cell>
          <cell r="J445">
            <v>0</v>
          </cell>
          <cell r="K445">
            <v>0</v>
          </cell>
        </row>
        <row r="446">
          <cell r="F446">
            <v>0</v>
          </cell>
          <cell r="G446">
            <v>0</v>
          </cell>
          <cell r="H446">
            <v>0</v>
          </cell>
          <cell r="I446">
            <v>0</v>
          </cell>
          <cell r="J446">
            <v>0</v>
          </cell>
          <cell r="K446">
            <v>0</v>
          </cell>
        </row>
        <row r="447">
          <cell r="F447">
            <v>0</v>
          </cell>
          <cell r="G447">
            <v>0</v>
          </cell>
          <cell r="H447">
            <v>0</v>
          </cell>
          <cell r="I447">
            <v>0</v>
          </cell>
          <cell r="J447">
            <v>0</v>
          </cell>
          <cell r="K447">
            <v>0</v>
          </cell>
        </row>
        <row r="448">
          <cell r="F448">
            <v>0</v>
          </cell>
          <cell r="G448">
            <v>0</v>
          </cell>
          <cell r="H448">
            <v>0</v>
          </cell>
          <cell r="I448">
            <v>0</v>
          </cell>
          <cell r="J448">
            <v>0</v>
          </cell>
          <cell r="K448">
            <v>0</v>
          </cell>
        </row>
        <row r="449">
          <cell r="F449">
            <v>0</v>
          </cell>
          <cell r="G449">
            <v>0</v>
          </cell>
          <cell r="H449">
            <v>0</v>
          </cell>
          <cell r="I449">
            <v>0</v>
          </cell>
          <cell r="J449">
            <v>0</v>
          </cell>
          <cell r="K449">
            <v>6137594</v>
          </cell>
        </row>
        <row r="450">
          <cell r="F450">
            <v>0</v>
          </cell>
          <cell r="G450">
            <v>0</v>
          </cell>
          <cell r="H450">
            <v>0</v>
          </cell>
          <cell r="I450">
            <v>0</v>
          </cell>
          <cell r="J450">
            <v>0</v>
          </cell>
          <cell r="K450">
            <v>4774696</v>
          </cell>
        </row>
        <row r="451">
          <cell r="F451">
            <v>6573880</v>
          </cell>
          <cell r="G451">
            <v>0</v>
          </cell>
          <cell r="H451">
            <v>6573880</v>
          </cell>
          <cell r="I451">
            <v>0</v>
          </cell>
          <cell r="J451">
            <v>6573880</v>
          </cell>
          <cell r="K451">
            <v>6599830</v>
          </cell>
        </row>
        <row r="452">
          <cell r="F452">
            <v>4020122</v>
          </cell>
          <cell r="G452">
            <v>0</v>
          </cell>
          <cell r="H452">
            <v>4020122</v>
          </cell>
          <cell r="I452">
            <v>0</v>
          </cell>
          <cell r="J452">
            <v>4020122</v>
          </cell>
          <cell r="K452">
            <v>4036022</v>
          </cell>
        </row>
        <row r="453">
          <cell r="F453">
            <v>9374724</v>
          </cell>
          <cell r="G453">
            <v>0</v>
          </cell>
          <cell r="H453">
            <v>9374724</v>
          </cell>
          <cell r="I453">
            <v>0</v>
          </cell>
          <cell r="J453">
            <v>9374724</v>
          </cell>
          <cell r="K453">
            <v>9427799</v>
          </cell>
        </row>
        <row r="454">
          <cell r="F454">
            <v>4133469</v>
          </cell>
          <cell r="G454">
            <v>0</v>
          </cell>
          <cell r="H454">
            <v>4133469</v>
          </cell>
          <cell r="I454">
            <v>0</v>
          </cell>
          <cell r="J454">
            <v>4133469</v>
          </cell>
          <cell r="K454">
            <v>4150739</v>
          </cell>
        </row>
        <row r="455">
          <cell r="F455">
            <v>9150252.5</v>
          </cell>
          <cell r="G455">
            <v>0</v>
          </cell>
          <cell r="H455">
            <v>9150252.5</v>
          </cell>
          <cell r="I455">
            <v>0</v>
          </cell>
          <cell r="J455">
            <v>9150252.5</v>
          </cell>
          <cell r="K455">
            <v>9199428</v>
          </cell>
        </row>
        <row r="456">
          <cell r="F456">
            <v>3963330.1</v>
          </cell>
          <cell r="G456">
            <v>0</v>
          </cell>
          <cell r="H456">
            <v>3963330.1</v>
          </cell>
          <cell r="I456">
            <v>0</v>
          </cell>
          <cell r="J456">
            <v>3963330.1</v>
          </cell>
          <cell r="K456">
            <v>3982795</v>
          </cell>
        </row>
        <row r="457">
          <cell r="F457">
            <v>9099537.5</v>
          </cell>
          <cell r="G457">
            <v>0</v>
          </cell>
          <cell r="H457">
            <v>9099537.5</v>
          </cell>
          <cell r="I457">
            <v>0</v>
          </cell>
          <cell r="J457">
            <v>9099537.5</v>
          </cell>
          <cell r="K457">
            <v>9171950</v>
          </cell>
        </row>
        <row r="458">
          <cell r="F458">
            <v>4375685.62</v>
          </cell>
          <cell r="G458">
            <v>0</v>
          </cell>
          <cell r="H458">
            <v>4375685.62</v>
          </cell>
          <cell r="I458">
            <v>0</v>
          </cell>
          <cell r="J458">
            <v>4375685.62</v>
          </cell>
          <cell r="K458">
            <v>4397466</v>
          </cell>
        </row>
        <row r="459">
          <cell r="F459">
            <v>50691000.719999999</v>
          </cell>
          <cell r="G459">
            <v>0</v>
          </cell>
          <cell r="H459">
            <v>50691000.719999999</v>
          </cell>
          <cell r="I459">
            <v>0</v>
          </cell>
          <cell r="J459">
            <v>50691000.719999999</v>
          </cell>
          <cell r="K459">
            <v>61878319</v>
          </cell>
        </row>
        <row r="461">
          <cell r="F461">
            <v>0</v>
          </cell>
          <cell r="G461">
            <v>0</v>
          </cell>
          <cell r="H461">
            <v>0</v>
          </cell>
          <cell r="I461">
            <v>0</v>
          </cell>
          <cell r="J461">
            <v>0</v>
          </cell>
          <cell r="K461">
            <v>0</v>
          </cell>
        </row>
        <row r="462">
          <cell r="F462">
            <v>0</v>
          </cell>
          <cell r="G462">
            <v>0</v>
          </cell>
          <cell r="H462">
            <v>0</v>
          </cell>
          <cell r="I462">
            <v>0</v>
          </cell>
          <cell r="J462">
            <v>0</v>
          </cell>
          <cell r="K462">
            <v>0</v>
          </cell>
        </row>
        <row r="464">
          <cell r="F464">
            <v>116404195</v>
          </cell>
          <cell r="G464">
            <v>29335885.66</v>
          </cell>
          <cell r="H464">
            <v>145740080.66</v>
          </cell>
          <cell r="I464">
            <v>0</v>
          </cell>
          <cell r="J464">
            <v>145740080.66</v>
          </cell>
          <cell r="K464">
            <v>591704666.60000002</v>
          </cell>
        </row>
        <row r="465">
          <cell r="F465">
            <v>116404195</v>
          </cell>
          <cell r="G465">
            <v>29335885.66</v>
          </cell>
          <cell r="H465">
            <v>145740080.66</v>
          </cell>
          <cell r="I465">
            <v>0</v>
          </cell>
          <cell r="J465">
            <v>145740080.66</v>
          </cell>
          <cell r="K465">
            <v>591704666.60000002</v>
          </cell>
        </row>
        <row r="467">
          <cell r="F467">
            <v>0</v>
          </cell>
          <cell r="G467">
            <v>0</v>
          </cell>
          <cell r="H467">
            <v>0</v>
          </cell>
          <cell r="I467">
            <v>0</v>
          </cell>
          <cell r="J467">
            <v>0</v>
          </cell>
          <cell r="K467">
            <v>0</v>
          </cell>
        </row>
        <row r="468">
          <cell r="F468">
            <v>0</v>
          </cell>
          <cell r="G468">
            <v>0</v>
          </cell>
          <cell r="H468">
            <v>0</v>
          </cell>
          <cell r="I468">
            <v>0</v>
          </cell>
          <cell r="J468">
            <v>0</v>
          </cell>
          <cell r="K468">
            <v>0</v>
          </cell>
        </row>
        <row r="469">
          <cell r="F469">
            <v>0</v>
          </cell>
          <cell r="G469">
            <v>0</v>
          </cell>
          <cell r="H469">
            <v>0</v>
          </cell>
          <cell r="I469">
            <v>0</v>
          </cell>
          <cell r="J469">
            <v>0</v>
          </cell>
          <cell r="K469">
            <v>0</v>
          </cell>
        </row>
        <row r="470">
          <cell r="F470">
            <v>0</v>
          </cell>
          <cell r="G470">
            <v>0</v>
          </cell>
          <cell r="H470">
            <v>0</v>
          </cell>
          <cell r="I470">
            <v>0</v>
          </cell>
          <cell r="J470">
            <v>0</v>
          </cell>
          <cell r="K470">
            <v>0</v>
          </cell>
        </row>
        <row r="471">
          <cell r="F471">
            <v>0</v>
          </cell>
          <cell r="G471">
            <v>0</v>
          </cell>
          <cell r="H471">
            <v>0</v>
          </cell>
          <cell r="I471">
            <v>0</v>
          </cell>
          <cell r="J471">
            <v>0</v>
          </cell>
          <cell r="K471">
            <v>0</v>
          </cell>
        </row>
        <row r="472">
          <cell r="F472">
            <v>0</v>
          </cell>
          <cell r="G472">
            <v>0</v>
          </cell>
          <cell r="H472">
            <v>0</v>
          </cell>
          <cell r="I472">
            <v>0</v>
          </cell>
          <cell r="J472">
            <v>0</v>
          </cell>
          <cell r="K472">
            <v>0</v>
          </cell>
        </row>
        <row r="473">
          <cell r="F473">
            <v>0</v>
          </cell>
          <cell r="G473">
            <v>0</v>
          </cell>
          <cell r="H473">
            <v>0</v>
          </cell>
          <cell r="I473">
            <v>0</v>
          </cell>
          <cell r="J473">
            <v>0</v>
          </cell>
          <cell r="K473">
            <v>0</v>
          </cell>
        </row>
        <row r="474">
          <cell r="F474">
            <v>0</v>
          </cell>
          <cell r="G474">
            <v>0</v>
          </cell>
          <cell r="H474">
            <v>0</v>
          </cell>
          <cell r="I474">
            <v>0</v>
          </cell>
          <cell r="J474">
            <v>0</v>
          </cell>
          <cell r="K474">
            <v>848013244</v>
          </cell>
        </row>
        <row r="475">
          <cell r="F475">
            <v>0</v>
          </cell>
          <cell r="G475">
            <v>0</v>
          </cell>
          <cell r="H475">
            <v>0</v>
          </cell>
          <cell r="I475">
            <v>0</v>
          </cell>
          <cell r="J475">
            <v>0</v>
          </cell>
          <cell r="K475">
            <v>0</v>
          </cell>
        </row>
        <row r="476">
          <cell r="F476">
            <v>0</v>
          </cell>
          <cell r="G476">
            <v>0</v>
          </cell>
          <cell r="H476">
            <v>0</v>
          </cell>
          <cell r="I476">
            <v>0</v>
          </cell>
          <cell r="J476">
            <v>0</v>
          </cell>
          <cell r="K476">
            <v>0</v>
          </cell>
        </row>
        <row r="477">
          <cell r="F477">
            <v>0</v>
          </cell>
          <cell r="G477">
            <v>0</v>
          </cell>
          <cell r="H477">
            <v>0</v>
          </cell>
          <cell r="I477">
            <v>0</v>
          </cell>
          <cell r="J477">
            <v>0</v>
          </cell>
          <cell r="K477">
            <v>0</v>
          </cell>
        </row>
        <row r="478">
          <cell r="F478">
            <v>0</v>
          </cell>
          <cell r="G478">
            <v>0</v>
          </cell>
          <cell r="H478">
            <v>0</v>
          </cell>
          <cell r="I478">
            <v>0</v>
          </cell>
          <cell r="J478">
            <v>0</v>
          </cell>
          <cell r="K478">
            <v>0</v>
          </cell>
        </row>
        <row r="479">
          <cell r="F479">
            <v>0</v>
          </cell>
          <cell r="G479">
            <v>0</v>
          </cell>
          <cell r="H479">
            <v>0</v>
          </cell>
          <cell r="I479">
            <v>0</v>
          </cell>
          <cell r="J479">
            <v>0</v>
          </cell>
          <cell r="K479">
            <v>0</v>
          </cell>
        </row>
        <row r="480">
          <cell r="F480">
            <v>0</v>
          </cell>
          <cell r="G480">
            <v>0</v>
          </cell>
          <cell r="H480">
            <v>0</v>
          </cell>
          <cell r="I480">
            <v>0</v>
          </cell>
          <cell r="J480">
            <v>0</v>
          </cell>
          <cell r="K480">
            <v>250000000</v>
          </cell>
        </row>
        <row r="481">
          <cell r="F481">
            <v>0</v>
          </cell>
          <cell r="G481">
            <v>0</v>
          </cell>
          <cell r="H481">
            <v>0</v>
          </cell>
          <cell r="I481">
            <v>0</v>
          </cell>
          <cell r="J481">
            <v>0</v>
          </cell>
          <cell r="K481">
            <v>500000000</v>
          </cell>
        </row>
        <row r="482">
          <cell r="F482">
            <v>0</v>
          </cell>
          <cell r="G482">
            <v>0</v>
          </cell>
          <cell r="H482">
            <v>0</v>
          </cell>
          <cell r="I482">
            <v>0</v>
          </cell>
          <cell r="J482">
            <v>0</v>
          </cell>
          <cell r="K482">
            <v>500000000</v>
          </cell>
        </row>
        <row r="483">
          <cell r="F483">
            <v>0</v>
          </cell>
          <cell r="G483">
            <v>0</v>
          </cell>
          <cell r="H483">
            <v>0</v>
          </cell>
          <cell r="I483">
            <v>0</v>
          </cell>
          <cell r="J483">
            <v>0</v>
          </cell>
          <cell r="K483">
            <v>250000000</v>
          </cell>
        </row>
        <row r="484">
          <cell r="F484">
            <v>0</v>
          </cell>
          <cell r="G484">
            <v>0</v>
          </cell>
          <cell r="H484">
            <v>0</v>
          </cell>
          <cell r="I484">
            <v>0</v>
          </cell>
          <cell r="J484">
            <v>0</v>
          </cell>
          <cell r="K484">
            <v>500000000</v>
          </cell>
        </row>
        <row r="485">
          <cell r="F485">
            <v>0</v>
          </cell>
          <cell r="G485">
            <v>0</v>
          </cell>
          <cell r="H485">
            <v>0</v>
          </cell>
          <cell r="I485">
            <v>0</v>
          </cell>
          <cell r="J485">
            <v>0</v>
          </cell>
          <cell r="K485">
            <v>500000000</v>
          </cell>
        </row>
        <row r="486">
          <cell r="F486">
            <v>0</v>
          </cell>
          <cell r="G486">
            <v>0</v>
          </cell>
          <cell r="H486">
            <v>0</v>
          </cell>
          <cell r="I486">
            <v>0</v>
          </cell>
          <cell r="J486">
            <v>0</v>
          </cell>
          <cell r="K486">
            <v>250000000</v>
          </cell>
        </row>
        <row r="487">
          <cell r="F487">
            <v>0</v>
          </cell>
          <cell r="G487">
            <v>0</v>
          </cell>
          <cell r="H487">
            <v>0</v>
          </cell>
          <cell r="I487">
            <v>0</v>
          </cell>
          <cell r="J487">
            <v>0</v>
          </cell>
          <cell r="K487">
            <v>250000000</v>
          </cell>
        </row>
        <row r="488">
          <cell r="F488">
            <v>0</v>
          </cell>
          <cell r="G488">
            <v>0</v>
          </cell>
          <cell r="H488">
            <v>0</v>
          </cell>
          <cell r="I488">
            <v>0</v>
          </cell>
          <cell r="J488">
            <v>0</v>
          </cell>
          <cell r="K488">
            <v>250000000</v>
          </cell>
        </row>
        <row r="489">
          <cell r="F489">
            <v>0</v>
          </cell>
          <cell r="G489">
            <v>0</v>
          </cell>
          <cell r="H489">
            <v>0</v>
          </cell>
          <cell r="I489">
            <v>0</v>
          </cell>
          <cell r="J489">
            <v>0</v>
          </cell>
          <cell r="K489">
            <v>250000000</v>
          </cell>
        </row>
        <row r="490">
          <cell r="F490">
            <v>0</v>
          </cell>
          <cell r="G490">
            <v>0</v>
          </cell>
          <cell r="H490">
            <v>0</v>
          </cell>
          <cell r="I490">
            <v>0</v>
          </cell>
          <cell r="J490">
            <v>0</v>
          </cell>
          <cell r="K490">
            <v>0</v>
          </cell>
        </row>
        <row r="491">
          <cell r="F491">
            <v>0</v>
          </cell>
          <cell r="G491">
            <v>0</v>
          </cell>
          <cell r="H491">
            <v>0</v>
          </cell>
          <cell r="I491">
            <v>0</v>
          </cell>
          <cell r="J491">
            <v>0</v>
          </cell>
          <cell r="K491">
            <v>0</v>
          </cell>
        </row>
        <row r="492">
          <cell r="F492">
            <v>0</v>
          </cell>
          <cell r="G492">
            <v>0</v>
          </cell>
          <cell r="H492">
            <v>0</v>
          </cell>
          <cell r="I492">
            <v>0</v>
          </cell>
          <cell r="J492">
            <v>0</v>
          </cell>
          <cell r="K492">
            <v>0</v>
          </cell>
        </row>
        <row r="493">
          <cell r="F493">
            <v>0</v>
          </cell>
          <cell r="G493">
            <v>0</v>
          </cell>
          <cell r="H493">
            <v>0</v>
          </cell>
          <cell r="I493">
            <v>0</v>
          </cell>
          <cell r="J493">
            <v>0</v>
          </cell>
          <cell r="K493">
            <v>0</v>
          </cell>
        </row>
        <row r="494">
          <cell r="F494">
            <v>100165956</v>
          </cell>
          <cell r="G494">
            <v>0</v>
          </cell>
          <cell r="H494">
            <v>100165956</v>
          </cell>
          <cell r="I494">
            <v>0</v>
          </cell>
          <cell r="J494">
            <v>100165956</v>
          </cell>
          <cell r="K494">
            <v>0</v>
          </cell>
        </row>
        <row r="495">
          <cell r="F495">
            <v>0</v>
          </cell>
          <cell r="G495">
            <v>0</v>
          </cell>
          <cell r="H495">
            <v>0</v>
          </cell>
          <cell r="I495">
            <v>0</v>
          </cell>
          <cell r="J495">
            <v>0</v>
          </cell>
          <cell r="K495">
            <v>0</v>
          </cell>
        </row>
        <row r="496">
          <cell r="F496">
            <v>0</v>
          </cell>
          <cell r="G496">
            <v>0</v>
          </cell>
          <cell r="H496">
            <v>0</v>
          </cell>
          <cell r="I496">
            <v>0</v>
          </cell>
          <cell r="J496">
            <v>0</v>
          </cell>
          <cell r="K496">
            <v>0</v>
          </cell>
        </row>
        <row r="497">
          <cell r="F497">
            <v>0</v>
          </cell>
          <cell r="G497">
            <v>0</v>
          </cell>
          <cell r="H497">
            <v>0</v>
          </cell>
          <cell r="I497">
            <v>0</v>
          </cell>
          <cell r="J497">
            <v>0</v>
          </cell>
          <cell r="K497">
            <v>0</v>
          </cell>
        </row>
        <row r="498">
          <cell r="F498">
            <v>0</v>
          </cell>
          <cell r="G498">
            <v>0</v>
          </cell>
          <cell r="H498">
            <v>0</v>
          </cell>
          <cell r="I498">
            <v>0</v>
          </cell>
          <cell r="J498">
            <v>0</v>
          </cell>
          <cell r="K498">
            <v>0</v>
          </cell>
        </row>
        <row r="499">
          <cell r="F499">
            <v>0</v>
          </cell>
          <cell r="G499">
            <v>0</v>
          </cell>
          <cell r="H499">
            <v>0</v>
          </cell>
          <cell r="I499">
            <v>0</v>
          </cell>
          <cell r="J499">
            <v>0</v>
          </cell>
          <cell r="K499">
            <v>0</v>
          </cell>
        </row>
        <row r="500">
          <cell r="F500">
            <v>206880367</v>
          </cell>
          <cell r="G500">
            <v>0</v>
          </cell>
          <cell r="H500">
            <v>206880367</v>
          </cell>
          <cell r="I500">
            <v>0</v>
          </cell>
          <cell r="J500">
            <v>206880367</v>
          </cell>
          <cell r="K500">
            <v>0</v>
          </cell>
        </row>
        <row r="501">
          <cell r="F501">
            <v>0</v>
          </cell>
          <cell r="G501">
            <v>0</v>
          </cell>
          <cell r="H501">
            <v>0</v>
          </cell>
          <cell r="I501">
            <v>0</v>
          </cell>
          <cell r="J501">
            <v>0</v>
          </cell>
          <cell r="K501">
            <v>0</v>
          </cell>
        </row>
        <row r="502">
          <cell r="F502">
            <v>0</v>
          </cell>
          <cell r="G502">
            <v>0</v>
          </cell>
          <cell r="H502">
            <v>0</v>
          </cell>
          <cell r="I502">
            <v>0</v>
          </cell>
          <cell r="J502">
            <v>0</v>
          </cell>
          <cell r="K502">
            <v>0</v>
          </cell>
        </row>
        <row r="503">
          <cell r="F503">
            <v>0</v>
          </cell>
          <cell r="G503">
            <v>0</v>
          </cell>
          <cell r="H503">
            <v>0</v>
          </cell>
          <cell r="I503">
            <v>0</v>
          </cell>
          <cell r="J503">
            <v>0</v>
          </cell>
          <cell r="K503">
            <v>0</v>
          </cell>
        </row>
        <row r="504">
          <cell r="F504">
            <v>0</v>
          </cell>
          <cell r="G504">
            <v>0</v>
          </cell>
          <cell r="H504">
            <v>0</v>
          </cell>
          <cell r="I504">
            <v>0</v>
          </cell>
          <cell r="J504">
            <v>0</v>
          </cell>
          <cell r="K504">
            <v>0</v>
          </cell>
        </row>
        <row r="505">
          <cell r="F505">
            <v>204999900</v>
          </cell>
          <cell r="G505">
            <v>0</v>
          </cell>
          <cell r="H505">
            <v>204999900</v>
          </cell>
          <cell r="I505">
            <v>0</v>
          </cell>
          <cell r="J505">
            <v>204999900</v>
          </cell>
          <cell r="K505">
            <v>0</v>
          </cell>
        </row>
        <row r="506">
          <cell r="F506">
            <v>110000000</v>
          </cell>
          <cell r="G506">
            <v>0</v>
          </cell>
          <cell r="H506">
            <v>110000000</v>
          </cell>
          <cell r="I506">
            <v>0</v>
          </cell>
          <cell r="J506">
            <v>110000000</v>
          </cell>
          <cell r="K506">
            <v>0</v>
          </cell>
        </row>
        <row r="507">
          <cell r="F507">
            <v>622046223</v>
          </cell>
          <cell r="G507">
            <v>0</v>
          </cell>
          <cell r="H507">
            <v>622046223</v>
          </cell>
          <cell r="I507">
            <v>0</v>
          </cell>
          <cell r="J507">
            <v>622046223</v>
          </cell>
          <cell r="K507">
            <v>4348013244</v>
          </cell>
        </row>
        <row r="509">
          <cell r="F509">
            <v>-25802953.699999999</v>
          </cell>
          <cell r="G509">
            <v>-68364128.959999993</v>
          </cell>
          <cell r="H509">
            <v>-94167082.659999996</v>
          </cell>
          <cell r="I509">
            <v>0</v>
          </cell>
          <cell r="J509">
            <v>-94167082.659999996</v>
          </cell>
          <cell r="K509">
            <v>-142646319</v>
          </cell>
        </row>
        <row r="510">
          <cell r="F510">
            <v>-25802953.699999999</v>
          </cell>
          <cell r="G510">
            <v>-68364128.959999993</v>
          </cell>
          <cell r="H510">
            <v>-94167082.659999996</v>
          </cell>
          <cell r="I510">
            <v>0</v>
          </cell>
          <cell r="J510">
            <v>-94167082.659999996</v>
          </cell>
          <cell r="K510">
            <v>-142646319</v>
          </cell>
        </row>
        <row r="512">
          <cell r="F512">
            <v>0</v>
          </cell>
          <cell r="G512">
            <v>0</v>
          </cell>
          <cell r="H512">
            <v>0</v>
          </cell>
          <cell r="I512">
            <v>0</v>
          </cell>
          <cell r="J512">
            <v>0</v>
          </cell>
          <cell r="K512">
            <v>0</v>
          </cell>
        </row>
        <row r="513">
          <cell r="F513">
            <v>0</v>
          </cell>
          <cell r="G513">
            <v>0</v>
          </cell>
          <cell r="H513">
            <v>0</v>
          </cell>
          <cell r="I513">
            <v>0</v>
          </cell>
          <cell r="J513">
            <v>0</v>
          </cell>
          <cell r="K513">
            <v>0</v>
          </cell>
        </row>
        <row r="514">
          <cell r="F514">
            <v>0</v>
          </cell>
          <cell r="G514">
            <v>0</v>
          </cell>
          <cell r="H514">
            <v>0</v>
          </cell>
          <cell r="I514">
            <v>0</v>
          </cell>
          <cell r="J514">
            <v>0</v>
          </cell>
          <cell r="K514">
            <v>0</v>
          </cell>
        </row>
        <row r="515">
          <cell r="F515">
            <v>0</v>
          </cell>
          <cell r="G515">
            <v>0</v>
          </cell>
          <cell r="H515">
            <v>0</v>
          </cell>
          <cell r="I515">
            <v>0</v>
          </cell>
          <cell r="J515">
            <v>0</v>
          </cell>
          <cell r="K515">
            <v>0</v>
          </cell>
        </row>
        <row r="516">
          <cell r="F516">
            <v>0</v>
          </cell>
          <cell r="G516">
            <v>0</v>
          </cell>
          <cell r="H516">
            <v>0</v>
          </cell>
          <cell r="I516">
            <v>0</v>
          </cell>
          <cell r="J516">
            <v>0</v>
          </cell>
          <cell r="K516">
            <v>0</v>
          </cell>
        </row>
        <row r="517">
          <cell r="F517">
            <v>0</v>
          </cell>
          <cell r="G517">
            <v>0</v>
          </cell>
          <cell r="H517">
            <v>0</v>
          </cell>
          <cell r="I517">
            <v>0</v>
          </cell>
          <cell r="J517">
            <v>0</v>
          </cell>
          <cell r="K517">
            <v>0</v>
          </cell>
        </row>
        <row r="518">
          <cell r="F518">
            <v>0</v>
          </cell>
          <cell r="G518">
            <v>0</v>
          </cell>
          <cell r="H518">
            <v>0</v>
          </cell>
          <cell r="I518">
            <v>0</v>
          </cell>
          <cell r="J518">
            <v>0</v>
          </cell>
          <cell r="K518">
            <v>0</v>
          </cell>
        </row>
        <row r="519">
          <cell r="F519">
            <v>0</v>
          </cell>
          <cell r="G519">
            <v>0</v>
          </cell>
          <cell r="H519">
            <v>0</v>
          </cell>
          <cell r="I519">
            <v>0</v>
          </cell>
          <cell r="J519">
            <v>0</v>
          </cell>
          <cell r="K519">
            <v>0</v>
          </cell>
        </row>
        <row r="520">
          <cell r="F520">
            <v>0</v>
          </cell>
          <cell r="G520">
            <v>0</v>
          </cell>
          <cell r="H520">
            <v>0</v>
          </cell>
          <cell r="I520">
            <v>0</v>
          </cell>
          <cell r="J520">
            <v>0</v>
          </cell>
          <cell r="K520">
            <v>0</v>
          </cell>
        </row>
        <row r="521">
          <cell r="F521">
            <v>0</v>
          </cell>
          <cell r="G521">
            <v>0</v>
          </cell>
          <cell r="H521">
            <v>0</v>
          </cell>
          <cell r="I521">
            <v>0</v>
          </cell>
          <cell r="J521">
            <v>0</v>
          </cell>
          <cell r="K521">
            <v>0</v>
          </cell>
        </row>
        <row r="522">
          <cell r="F522">
            <v>0</v>
          </cell>
          <cell r="G522">
            <v>0</v>
          </cell>
          <cell r="H522">
            <v>0</v>
          </cell>
          <cell r="I522">
            <v>0</v>
          </cell>
          <cell r="J522">
            <v>0</v>
          </cell>
          <cell r="K522">
            <v>0</v>
          </cell>
        </row>
        <row r="523">
          <cell r="F523">
            <v>0</v>
          </cell>
          <cell r="G523">
            <v>0</v>
          </cell>
          <cell r="H523">
            <v>0</v>
          </cell>
          <cell r="I523">
            <v>0</v>
          </cell>
          <cell r="J523">
            <v>0</v>
          </cell>
          <cell r="K523">
            <v>0</v>
          </cell>
        </row>
        <row r="524">
          <cell r="F524">
            <v>0</v>
          </cell>
          <cell r="G524">
            <v>0</v>
          </cell>
          <cell r="H524">
            <v>0</v>
          </cell>
          <cell r="I524">
            <v>0</v>
          </cell>
          <cell r="J524">
            <v>0</v>
          </cell>
          <cell r="K524">
            <v>0</v>
          </cell>
        </row>
        <row r="525">
          <cell r="F525">
            <v>0</v>
          </cell>
          <cell r="G525">
            <v>0</v>
          </cell>
          <cell r="H525">
            <v>0</v>
          </cell>
          <cell r="I525">
            <v>0</v>
          </cell>
          <cell r="J525">
            <v>0</v>
          </cell>
          <cell r="K525">
            <v>0</v>
          </cell>
        </row>
        <row r="526">
          <cell r="F526">
            <v>0</v>
          </cell>
          <cell r="G526">
            <v>0</v>
          </cell>
          <cell r="H526">
            <v>0</v>
          </cell>
          <cell r="I526">
            <v>0</v>
          </cell>
          <cell r="J526">
            <v>0</v>
          </cell>
          <cell r="K526">
            <v>0</v>
          </cell>
        </row>
        <row r="527">
          <cell r="F527">
            <v>0</v>
          </cell>
          <cell r="G527">
            <v>0</v>
          </cell>
          <cell r="H527">
            <v>0</v>
          </cell>
          <cell r="I527">
            <v>0</v>
          </cell>
          <cell r="J527">
            <v>0</v>
          </cell>
          <cell r="K527">
            <v>-6137594</v>
          </cell>
        </row>
        <row r="528">
          <cell r="F528">
            <v>0</v>
          </cell>
          <cell r="G528">
            <v>0</v>
          </cell>
          <cell r="H528">
            <v>0</v>
          </cell>
          <cell r="I528">
            <v>0</v>
          </cell>
          <cell r="J528">
            <v>0</v>
          </cell>
          <cell r="K528">
            <v>-4774696</v>
          </cell>
        </row>
        <row r="529">
          <cell r="F529">
            <v>-6573880</v>
          </cell>
          <cell r="G529">
            <v>0</v>
          </cell>
          <cell r="H529">
            <v>-6573880</v>
          </cell>
          <cell r="I529">
            <v>0</v>
          </cell>
          <cell r="J529">
            <v>-6573880</v>
          </cell>
          <cell r="K529">
            <v>-6599830</v>
          </cell>
        </row>
        <row r="530">
          <cell r="F530">
            <v>-4020122</v>
          </cell>
          <cell r="G530">
            <v>0</v>
          </cell>
          <cell r="H530">
            <v>-4020122</v>
          </cell>
          <cell r="I530">
            <v>0</v>
          </cell>
          <cell r="J530">
            <v>-4020122</v>
          </cell>
          <cell r="K530">
            <v>-4036022</v>
          </cell>
        </row>
        <row r="531">
          <cell r="F531">
            <v>-9374724</v>
          </cell>
          <cell r="G531">
            <v>0</v>
          </cell>
          <cell r="H531">
            <v>-9374724</v>
          </cell>
          <cell r="I531">
            <v>0</v>
          </cell>
          <cell r="J531">
            <v>-9374724</v>
          </cell>
          <cell r="K531">
            <v>-9427799</v>
          </cell>
        </row>
        <row r="532">
          <cell r="F532">
            <v>-4133469</v>
          </cell>
          <cell r="G532">
            <v>0</v>
          </cell>
          <cell r="H532">
            <v>-4133469</v>
          </cell>
          <cell r="I532">
            <v>0</v>
          </cell>
          <cell r="J532">
            <v>-4133469</v>
          </cell>
          <cell r="K532">
            <v>-4150739</v>
          </cell>
        </row>
        <row r="533">
          <cell r="F533">
            <v>-9150252.5</v>
          </cell>
          <cell r="G533">
            <v>0</v>
          </cell>
          <cell r="H533">
            <v>-9150252.5</v>
          </cell>
          <cell r="I533">
            <v>0</v>
          </cell>
          <cell r="J533">
            <v>-9150252.5</v>
          </cell>
          <cell r="K533">
            <v>-9199428</v>
          </cell>
        </row>
        <row r="534">
          <cell r="F534">
            <v>-3963330.1</v>
          </cell>
          <cell r="G534">
            <v>0</v>
          </cell>
          <cell r="H534">
            <v>-3963330.1</v>
          </cell>
          <cell r="I534">
            <v>0</v>
          </cell>
          <cell r="J534">
            <v>-3963330.1</v>
          </cell>
          <cell r="K534">
            <v>-3982795</v>
          </cell>
        </row>
        <row r="535">
          <cell r="F535">
            <v>-9099537.5</v>
          </cell>
          <cell r="G535">
            <v>0</v>
          </cell>
          <cell r="H535">
            <v>-9099537.5</v>
          </cell>
          <cell r="I535">
            <v>0</v>
          </cell>
          <cell r="J535">
            <v>-9099537.5</v>
          </cell>
          <cell r="K535">
            <v>-9171950</v>
          </cell>
        </row>
        <row r="536">
          <cell r="F536">
            <v>-4375685.62</v>
          </cell>
          <cell r="G536">
            <v>0</v>
          </cell>
          <cell r="H536">
            <v>-4375685.62</v>
          </cell>
          <cell r="I536">
            <v>0</v>
          </cell>
          <cell r="J536">
            <v>-4375685.62</v>
          </cell>
          <cell r="K536">
            <v>-4397466</v>
          </cell>
        </row>
        <row r="537">
          <cell r="F537">
            <v>-50691000.719999999</v>
          </cell>
          <cell r="G537">
            <v>0</v>
          </cell>
          <cell r="H537">
            <v>-50691000.719999999</v>
          </cell>
          <cell r="I537">
            <v>0</v>
          </cell>
          <cell r="J537">
            <v>-50691000.719999999</v>
          </cell>
          <cell r="K537">
            <v>-61878319</v>
          </cell>
        </row>
        <row r="539">
          <cell r="F539">
            <v>0</v>
          </cell>
          <cell r="G539">
            <v>0</v>
          </cell>
          <cell r="H539">
            <v>0</v>
          </cell>
          <cell r="I539">
            <v>0</v>
          </cell>
          <cell r="J539">
            <v>0</v>
          </cell>
          <cell r="K539">
            <v>0</v>
          </cell>
        </row>
        <row r="540">
          <cell r="F540">
            <v>0</v>
          </cell>
          <cell r="G540">
            <v>0</v>
          </cell>
          <cell r="H540">
            <v>0</v>
          </cell>
          <cell r="I540">
            <v>0</v>
          </cell>
          <cell r="J540">
            <v>0</v>
          </cell>
          <cell r="K540">
            <v>0</v>
          </cell>
        </row>
        <row r="542">
          <cell r="F542">
            <v>-351496304.19999999</v>
          </cell>
          <cell r="G542">
            <v>0</v>
          </cell>
          <cell r="H542">
            <v>-351496304.19999999</v>
          </cell>
          <cell r="I542">
            <v>0</v>
          </cell>
          <cell r="J542">
            <v>-351496304.19999999</v>
          </cell>
          <cell r="K542">
            <v>-350979198</v>
          </cell>
        </row>
        <row r="543">
          <cell r="F543">
            <v>-123000458.08</v>
          </cell>
          <cell r="G543">
            <v>0</v>
          </cell>
          <cell r="H543">
            <v>-123000458.08</v>
          </cell>
          <cell r="I543">
            <v>0</v>
          </cell>
          <cell r="J543">
            <v>-123000458.08</v>
          </cell>
          <cell r="K543">
            <v>-123000458</v>
          </cell>
        </row>
        <row r="544">
          <cell r="F544">
            <v>-495083440.83999997</v>
          </cell>
          <cell r="G544">
            <v>0</v>
          </cell>
          <cell r="H544">
            <v>-495083440.83999997</v>
          </cell>
          <cell r="I544">
            <v>0</v>
          </cell>
          <cell r="J544">
            <v>-495083440.83999997</v>
          </cell>
          <cell r="K544">
            <v>-461101632</v>
          </cell>
        </row>
        <row r="545">
          <cell r="F545">
            <v>-61200</v>
          </cell>
          <cell r="G545">
            <v>0</v>
          </cell>
          <cell r="H545">
            <v>-61200</v>
          </cell>
          <cell r="I545">
            <v>0</v>
          </cell>
          <cell r="J545">
            <v>-61200</v>
          </cell>
          <cell r="K545">
            <v>-61200</v>
          </cell>
        </row>
        <row r="546">
          <cell r="F546">
            <v>-2654452883.73</v>
          </cell>
          <cell r="G546">
            <v>0</v>
          </cell>
          <cell r="H546">
            <v>-2654452883.73</v>
          </cell>
          <cell r="I546">
            <v>0</v>
          </cell>
          <cell r="J546">
            <v>-2654452883.73</v>
          </cell>
          <cell r="K546">
            <v>-2207339978</v>
          </cell>
        </row>
        <row r="547">
          <cell r="F547">
            <v>-3832770.26</v>
          </cell>
          <cell r="G547">
            <v>0</v>
          </cell>
          <cell r="H547">
            <v>-3832770.26</v>
          </cell>
          <cell r="I547">
            <v>0</v>
          </cell>
          <cell r="J547">
            <v>-3832770.26</v>
          </cell>
          <cell r="K547">
            <v>-3832770</v>
          </cell>
        </row>
        <row r="548">
          <cell r="F548">
            <v>-309436.2</v>
          </cell>
          <cell r="G548">
            <v>0</v>
          </cell>
          <cell r="H548">
            <v>-309436.2</v>
          </cell>
          <cell r="I548">
            <v>0</v>
          </cell>
          <cell r="J548">
            <v>-309436.2</v>
          </cell>
          <cell r="K548">
            <v>-309436</v>
          </cell>
        </row>
        <row r="549">
          <cell r="F549">
            <v>-1823266.22</v>
          </cell>
          <cell r="G549">
            <v>0</v>
          </cell>
          <cell r="H549">
            <v>-1823266.22</v>
          </cell>
          <cell r="I549">
            <v>0</v>
          </cell>
          <cell r="J549">
            <v>-1823266.22</v>
          </cell>
          <cell r="K549">
            <v>-1823266</v>
          </cell>
        </row>
        <row r="550">
          <cell r="F550">
            <v>93262183.870000005</v>
          </cell>
          <cell r="G550">
            <v>0</v>
          </cell>
          <cell r="H550">
            <v>93262183.870000005</v>
          </cell>
          <cell r="I550">
            <v>0</v>
          </cell>
          <cell r="J550">
            <v>93262183.870000005</v>
          </cell>
          <cell r="K550">
            <v>-56030955</v>
          </cell>
        </row>
        <row r="551">
          <cell r="F551">
            <v>-438779.32</v>
          </cell>
          <cell r="G551">
            <v>0</v>
          </cell>
          <cell r="H551">
            <v>-438779.32</v>
          </cell>
          <cell r="I551">
            <v>0</v>
          </cell>
          <cell r="J551">
            <v>-438779.32</v>
          </cell>
          <cell r="K551">
            <v>-438779</v>
          </cell>
        </row>
        <row r="552">
          <cell r="F552">
            <v>-308870.77</v>
          </cell>
          <cell r="G552">
            <v>0</v>
          </cell>
          <cell r="H552">
            <v>-308870.77</v>
          </cell>
          <cell r="I552">
            <v>0</v>
          </cell>
          <cell r="J552">
            <v>-308870.77</v>
          </cell>
          <cell r="K552">
            <v>-308871</v>
          </cell>
        </row>
        <row r="553">
          <cell r="F553">
            <v>-439743.36</v>
          </cell>
          <cell r="G553">
            <v>0</v>
          </cell>
          <cell r="H553">
            <v>-439743.36</v>
          </cell>
          <cell r="I553">
            <v>0</v>
          </cell>
          <cell r="J553">
            <v>-439743.36</v>
          </cell>
          <cell r="K553">
            <v>-439743</v>
          </cell>
        </row>
        <row r="554">
          <cell r="F554">
            <v>-1226507.56</v>
          </cell>
          <cell r="G554">
            <v>0</v>
          </cell>
          <cell r="H554">
            <v>-1226507.56</v>
          </cell>
          <cell r="I554">
            <v>0</v>
          </cell>
          <cell r="J554">
            <v>-1226507.56</v>
          </cell>
          <cell r="K554">
            <v>-1226508</v>
          </cell>
        </row>
        <row r="555">
          <cell r="F555">
            <v>-371427.23</v>
          </cell>
          <cell r="G555">
            <v>0</v>
          </cell>
          <cell r="H555">
            <v>-371427.23</v>
          </cell>
          <cell r="I555">
            <v>0</v>
          </cell>
          <cell r="J555">
            <v>-371427.23</v>
          </cell>
          <cell r="K555">
            <v>-371427</v>
          </cell>
        </row>
        <row r="556">
          <cell r="F556">
            <v>-154244.85</v>
          </cell>
          <cell r="G556">
            <v>0</v>
          </cell>
          <cell r="H556">
            <v>-154244.85</v>
          </cell>
          <cell r="I556">
            <v>0</v>
          </cell>
          <cell r="J556">
            <v>-154244.85</v>
          </cell>
          <cell r="K556">
            <v>-154245</v>
          </cell>
        </row>
        <row r="557">
          <cell r="F557">
            <v>977996919.13999999</v>
          </cell>
          <cell r="G557">
            <v>0</v>
          </cell>
          <cell r="H557">
            <v>977996919.13999999</v>
          </cell>
          <cell r="I557">
            <v>0</v>
          </cell>
          <cell r="J557">
            <v>977996919.13999999</v>
          </cell>
          <cell r="K557">
            <v>907771439</v>
          </cell>
        </row>
        <row r="558">
          <cell r="F558">
            <v>347982343.66000003</v>
          </cell>
          <cell r="G558">
            <v>0</v>
          </cell>
          <cell r="H558">
            <v>347982343.66000003</v>
          </cell>
          <cell r="I558">
            <v>0</v>
          </cell>
          <cell r="J558">
            <v>347982343.66000003</v>
          </cell>
          <cell r="K558">
            <v>310699407</v>
          </cell>
        </row>
        <row r="559">
          <cell r="F559">
            <v>563571063.77999997</v>
          </cell>
          <cell r="G559">
            <v>0</v>
          </cell>
          <cell r="H559">
            <v>563571063.77999997</v>
          </cell>
          <cell r="I559">
            <v>0</v>
          </cell>
          <cell r="J559">
            <v>563571063.77999997</v>
          </cell>
          <cell r="K559">
            <v>523905639</v>
          </cell>
        </row>
        <row r="560">
          <cell r="F560">
            <v>15889917.140000001</v>
          </cell>
          <cell r="G560">
            <v>0</v>
          </cell>
          <cell r="H560">
            <v>15889917.140000001</v>
          </cell>
          <cell r="I560">
            <v>0</v>
          </cell>
          <cell r="J560">
            <v>15889917.140000001</v>
          </cell>
          <cell r="K560">
            <v>15702630</v>
          </cell>
        </row>
        <row r="561">
          <cell r="F561">
            <v>223854130.69</v>
          </cell>
          <cell r="G561">
            <v>0</v>
          </cell>
          <cell r="H561">
            <v>223854130.69</v>
          </cell>
          <cell r="I561">
            <v>0</v>
          </cell>
          <cell r="J561">
            <v>223854130.69</v>
          </cell>
          <cell r="K561">
            <v>214257481</v>
          </cell>
        </row>
        <row r="562">
          <cell r="F562">
            <v>20515289</v>
          </cell>
          <cell r="G562">
            <v>0</v>
          </cell>
          <cell r="H562">
            <v>20515289</v>
          </cell>
          <cell r="I562">
            <v>0</v>
          </cell>
          <cell r="J562">
            <v>20515289</v>
          </cell>
          <cell r="K562">
            <v>13037776</v>
          </cell>
        </row>
        <row r="563">
          <cell r="F563">
            <v>210265998.53999999</v>
          </cell>
          <cell r="G563">
            <v>0</v>
          </cell>
          <cell r="H563">
            <v>210265998.53999999</v>
          </cell>
          <cell r="I563">
            <v>0</v>
          </cell>
          <cell r="J563">
            <v>210265998.53999999</v>
          </cell>
          <cell r="K563">
            <v>181018934</v>
          </cell>
        </row>
        <row r="564">
          <cell r="F564">
            <v>32265654.420000002</v>
          </cell>
          <cell r="G564">
            <v>0</v>
          </cell>
          <cell r="H564">
            <v>32265654.420000002</v>
          </cell>
          <cell r="I564">
            <v>0</v>
          </cell>
          <cell r="J564">
            <v>32265654.420000002</v>
          </cell>
          <cell r="K564">
            <v>25736555</v>
          </cell>
        </row>
        <row r="565">
          <cell r="F565">
            <v>58023252.880000003</v>
          </cell>
          <cell r="G565">
            <v>0</v>
          </cell>
          <cell r="H565">
            <v>58023252.880000003</v>
          </cell>
          <cell r="I565">
            <v>0</v>
          </cell>
          <cell r="J565">
            <v>58023252.880000003</v>
          </cell>
          <cell r="K565">
            <v>55525869</v>
          </cell>
        </row>
        <row r="566">
          <cell r="F566">
            <v>1561263.2</v>
          </cell>
          <cell r="G566">
            <v>0</v>
          </cell>
          <cell r="H566">
            <v>1561263.2</v>
          </cell>
          <cell r="I566">
            <v>0</v>
          </cell>
          <cell r="J566">
            <v>1561263.2</v>
          </cell>
          <cell r="K566">
            <v>2093942</v>
          </cell>
        </row>
        <row r="567">
          <cell r="F567">
            <v>3447971.69</v>
          </cell>
          <cell r="G567">
            <v>0</v>
          </cell>
          <cell r="H567">
            <v>3447971.69</v>
          </cell>
          <cell r="I567">
            <v>0</v>
          </cell>
          <cell r="J567">
            <v>3447971.69</v>
          </cell>
          <cell r="K567">
            <v>3427034</v>
          </cell>
        </row>
        <row r="568">
          <cell r="F568">
            <v>76404903.060000002</v>
          </cell>
          <cell r="G568">
            <v>0</v>
          </cell>
          <cell r="H568">
            <v>76404903.060000002</v>
          </cell>
          <cell r="I568">
            <v>0</v>
          </cell>
          <cell r="J568">
            <v>76404903.060000002</v>
          </cell>
          <cell r="K568">
            <v>73855457</v>
          </cell>
        </row>
        <row r="569">
          <cell r="F569">
            <v>439412.62</v>
          </cell>
          <cell r="G569">
            <v>0</v>
          </cell>
          <cell r="H569">
            <v>439412.62</v>
          </cell>
          <cell r="I569">
            <v>0</v>
          </cell>
          <cell r="J569">
            <v>439412.62</v>
          </cell>
          <cell r="K569">
            <v>439413</v>
          </cell>
        </row>
        <row r="570">
          <cell r="F570">
            <v>243809727.43000001</v>
          </cell>
          <cell r="G570">
            <v>0</v>
          </cell>
          <cell r="H570">
            <v>243809727.43000001</v>
          </cell>
          <cell r="I570">
            <v>0</v>
          </cell>
          <cell r="J570">
            <v>243809727.43000001</v>
          </cell>
          <cell r="K570">
            <v>221834004</v>
          </cell>
        </row>
        <row r="571">
          <cell r="F571">
            <v>9179881.5399999991</v>
          </cell>
          <cell r="G571">
            <v>0</v>
          </cell>
          <cell r="H571">
            <v>9179881.5399999991</v>
          </cell>
          <cell r="I571">
            <v>0</v>
          </cell>
          <cell r="J571">
            <v>9179881.5399999991</v>
          </cell>
          <cell r="K571">
            <v>9160543</v>
          </cell>
        </row>
        <row r="572">
          <cell r="F572">
            <v>143704482.56999999</v>
          </cell>
          <cell r="G572">
            <v>0</v>
          </cell>
          <cell r="H572">
            <v>143704482.56999999</v>
          </cell>
          <cell r="I572">
            <v>0</v>
          </cell>
          <cell r="J572">
            <v>143704482.56999999</v>
          </cell>
          <cell r="K572">
            <v>126446644</v>
          </cell>
        </row>
        <row r="573">
          <cell r="F573">
            <v>29528031.170000002</v>
          </cell>
          <cell r="G573">
            <v>0</v>
          </cell>
          <cell r="H573">
            <v>29528031.170000002</v>
          </cell>
          <cell r="I573">
            <v>0</v>
          </cell>
          <cell r="J573">
            <v>29528031.170000002</v>
          </cell>
          <cell r="K573">
            <v>22600155</v>
          </cell>
        </row>
        <row r="574">
          <cell r="F574">
            <v>9205144.8499999996</v>
          </cell>
          <cell r="G574">
            <v>0</v>
          </cell>
          <cell r="H574">
            <v>9205144.8499999996</v>
          </cell>
          <cell r="I574">
            <v>0</v>
          </cell>
          <cell r="J574">
            <v>9205144.8499999996</v>
          </cell>
          <cell r="K574">
            <v>8457680</v>
          </cell>
        </row>
        <row r="575">
          <cell r="F575">
            <v>358616413.56999999</v>
          </cell>
          <cell r="G575">
            <v>0</v>
          </cell>
          <cell r="H575">
            <v>358616413.56999999</v>
          </cell>
          <cell r="I575">
            <v>0</v>
          </cell>
          <cell r="J575">
            <v>358616413.56999999</v>
          </cell>
          <cell r="K575">
            <v>307008869</v>
          </cell>
        </row>
        <row r="576">
          <cell r="F576">
            <v>27682136.43</v>
          </cell>
          <cell r="G576">
            <v>0</v>
          </cell>
          <cell r="H576">
            <v>27682136.43</v>
          </cell>
          <cell r="I576">
            <v>0</v>
          </cell>
          <cell r="J576">
            <v>27682136.43</v>
          </cell>
          <cell r="K576">
            <v>28474687</v>
          </cell>
        </row>
        <row r="577">
          <cell r="F577">
            <v>28132690.399999999</v>
          </cell>
          <cell r="G577">
            <v>0</v>
          </cell>
          <cell r="H577">
            <v>28132690.399999999</v>
          </cell>
          <cell r="I577">
            <v>0</v>
          </cell>
          <cell r="J577">
            <v>28132690.399999999</v>
          </cell>
          <cell r="K577">
            <v>27838330</v>
          </cell>
        </row>
        <row r="578">
          <cell r="F578">
            <v>5892449.8300000001</v>
          </cell>
          <cell r="G578">
            <v>0</v>
          </cell>
          <cell r="H578">
            <v>5892449.8300000001</v>
          </cell>
          <cell r="I578">
            <v>0</v>
          </cell>
          <cell r="J578">
            <v>5892449.8300000001</v>
          </cell>
          <cell r="K578">
            <v>5857380</v>
          </cell>
        </row>
        <row r="579">
          <cell r="F579">
            <v>842598.69</v>
          </cell>
          <cell r="G579">
            <v>0</v>
          </cell>
          <cell r="H579">
            <v>842598.69</v>
          </cell>
          <cell r="I579">
            <v>0</v>
          </cell>
          <cell r="J579">
            <v>842598.69</v>
          </cell>
          <cell r="K579">
            <v>860749</v>
          </cell>
        </row>
        <row r="580">
          <cell r="F580">
            <v>1882174.05</v>
          </cell>
          <cell r="G580">
            <v>0</v>
          </cell>
          <cell r="H580">
            <v>1882174.05</v>
          </cell>
          <cell r="I580">
            <v>0</v>
          </cell>
          <cell r="J580">
            <v>1882174.05</v>
          </cell>
          <cell r="K580">
            <v>1882174</v>
          </cell>
        </row>
        <row r="581">
          <cell r="F581">
            <v>18226357.100000001</v>
          </cell>
          <cell r="G581">
            <v>0</v>
          </cell>
          <cell r="H581">
            <v>18226357.100000001</v>
          </cell>
          <cell r="I581">
            <v>0</v>
          </cell>
          <cell r="J581">
            <v>18226357.100000001</v>
          </cell>
          <cell r="K581">
            <v>18145149</v>
          </cell>
        </row>
        <row r="582">
          <cell r="F582">
            <v>1233393.1200000001</v>
          </cell>
          <cell r="G582">
            <v>0</v>
          </cell>
          <cell r="H582">
            <v>1233393.1200000001</v>
          </cell>
          <cell r="I582">
            <v>0</v>
          </cell>
          <cell r="J582">
            <v>1233393.1200000001</v>
          </cell>
          <cell r="K582">
            <v>11132057</v>
          </cell>
        </row>
        <row r="583">
          <cell r="F583">
            <v>28771324.210000001</v>
          </cell>
          <cell r="G583">
            <v>0</v>
          </cell>
          <cell r="H583">
            <v>28771324.210000001</v>
          </cell>
          <cell r="I583">
            <v>0</v>
          </cell>
          <cell r="J583">
            <v>28771324.210000001</v>
          </cell>
          <cell r="K583">
            <v>28346913</v>
          </cell>
        </row>
        <row r="584">
          <cell r="F584">
            <v>58149579.57</v>
          </cell>
          <cell r="G584">
            <v>0</v>
          </cell>
          <cell r="H584">
            <v>58149579.57</v>
          </cell>
          <cell r="I584">
            <v>0</v>
          </cell>
          <cell r="J584">
            <v>58149579.57</v>
          </cell>
          <cell r="K584">
            <v>48365275</v>
          </cell>
        </row>
        <row r="585">
          <cell r="F585">
            <v>232689.83</v>
          </cell>
          <cell r="G585">
            <v>0</v>
          </cell>
          <cell r="H585">
            <v>232689.83</v>
          </cell>
          <cell r="I585">
            <v>0</v>
          </cell>
          <cell r="J585">
            <v>232689.83</v>
          </cell>
          <cell r="K585">
            <v>-1</v>
          </cell>
        </row>
        <row r="586">
          <cell r="F586">
            <v>-2961.97</v>
          </cell>
          <cell r="G586">
            <v>0</v>
          </cell>
          <cell r="H586">
            <v>-2961.97</v>
          </cell>
          <cell r="I586">
            <v>0</v>
          </cell>
          <cell r="J586">
            <v>-2961.97</v>
          </cell>
          <cell r="K586">
            <v>0</v>
          </cell>
        </row>
        <row r="587">
          <cell r="F587">
            <v>3283777.49</v>
          </cell>
          <cell r="G587">
            <v>0</v>
          </cell>
          <cell r="H587">
            <v>3283777.49</v>
          </cell>
          <cell r="I587">
            <v>0</v>
          </cell>
          <cell r="J587">
            <v>3283777.49</v>
          </cell>
          <cell r="K587">
            <v>3283777</v>
          </cell>
        </row>
        <row r="588">
          <cell r="F588">
            <v>1940733.27</v>
          </cell>
          <cell r="G588">
            <v>0</v>
          </cell>
          <cell r="H588">
            <v>1940733.27</v>
          </cell>
          <cell r="I588">
            <v>0</v>
          </cell>
          <cell r="J588">
            <v>1940733.27</v>
          </cell>
          <cell r="K588">
            <v>964124</v>
          </cell>
        </row>
        <row r="589">
          <cell r="F589">
            <v>66341.850000000006</v>
          </cell>
          <cell r="G589">
            <v>0</v>
          </cell>
          <cell r="H589">
            <v>66341.850000000006</v>
          </cell>
          <cell r="I589">
            <v>0</v>
          </cell>
          <cell r="J589">
            <v>66341.850000000006</v>
          </cell>
          <cell r="K589">
            <v>4565</v>
          </cell>
        </row>
        <row r="590">
          <cell r="F590">
            <v>12360269.9</v>
          </cell>
          <cell r="G590">
            <v>0</v>
          </cell>
          <cell r="H590">
            <v>12360269.9</v>
          </cell>
          <cell r="I590">
            <v>0</v>
          </cell>
          <cell r="J590">
            <v>12360269.9</v>
          </cell>
          <cell r="K590">
            <v>2399468</v>
          </cell>
        </row>
        <row r="591">
          <cell r="F591">
            <v>-380491155.95999998</v>
          </cell>
          <cell r="G591">
            <v>0</v>
          </cell>
          <cell r="H591">
            <v>-380491155.95999998</v>
          </cell>
          <cell r="I591">
            <v>0</v>
          </cell>
          <cell r="J591">
            <v>-380491155.95999998</v>
          </cell>
          <cell r="K591">
            <v>-27707470</v>
          </cell>
        </row>
        <row r="592">
          <cell r="F592">
            <v>0</v>
          </cell>
          <cell r="G592">
            <v>0</v>
          </cell>
          <cell r="H592">
            <v>0</v>
          </cell>
          <cell r="I592">
            <v>0</v>
          </cell>
          <cell r="J592">
            <v>0</v>
          </cell>
          <cell r="K592">
            <v>0</v>
          </cell>
        </row>
        <row r="593">
          <cell r="F593">
            <v>0</v>
          </cell>
          <cell r="G593">
            <v>0</v>
          </cell>
          <cell r="H593">
            <v>0</v>
          </cell>
          <cell r="I593">
            <v>0</v>
          </cell>
          <cell r="J593">
            <v>0</v>
          </cell>
          <cell r="K593">
            <v>0</v>
          </cell>
        </row>
        <row r="594">
          <cell r="F594">
            <v>37636563478.709999</v>
          </cell>
          <cell r="G594">
            <v>0</v>
          </cell>
          <cell r="H594">
            <v>37636563478.709999</v>
          </cell>
          <cell r="I594">
            <v>0</v>
          </cell>
          <cell r="J594">
            <v>37636563478.709999</v>
          </cell>
          <cell r="K594">
            <v>38484861960</v>
          </cell>
        </row>
        <row r="595">
          <cell r="F595">
            <v>0</v>
          </cell>
          <cell r="G595">
            <v>0</v>
          </cell>
          <cell r="H595">
            <v>0</v>
          </cell>
          <cell r="I595">
            <v>0</v>
          </cell>
          <cell r="J595">
            <v>0</v>
          </cell>
          <cell r="K595">
            <v>0</v>
          </cell>
        </row>
        <row r="596">
          <cell r="F596">
            <v>0</v>
          </cell>
          <cell r="G596">
            <v>0</v>
          </cell>
          <cell r="H596">
            <v>0</v>
          </cell>
          <cell r="I596">
            <v>0</v>
          </cell>
          <cell r="J596">
            <v>0</v>
          </cell>
          <cell r="K596">
            <v>0</v>
          </cell>
        </row>
        <row r="597">
          <cell r="F597">
            <v>0</v>
          </cell>
          <cell r="G597">
            <v>0</v>
          </cell>
          <cell r="H597">
            <v>0</v>
          </cell>
          <cell r="I597">
            <v>0</v>
          </cell>
          <cell r="J597">
            <v>0</v>
          </cell>
          <cell r="K597">
            <v>0</v>
          </cell>
        </row>
        <row r="598">
          <cell r="F598">
            <v>-793004.48</v>
          </cell>
          <cell r="G598">
            <v>0</v>
          </cell>
          <cell r="H598">
            <v>-793004.48</v>
          </cell>
          <cell r="I598">
            <v>0</v>
          </cell>
          <cell r="J598">
            <v>-793004.48</v>
          </cell>
          <cell r="K598">
            <v>0</v>
          </cell>
        </row>
        <row r="599">
          <cell r="F599">
            <v>0</v>
          </cell>
          <cell r="G599">
            <v>0</v>
          </cell>
          <cell r="H599">
            <v>0</v>
          </cell>
          <cell r="I599">
            <v>0</v>
          </cell>
          <cell r="J599">
            <v>0</v>
          </cell>
          <cell r="K599">
            <v>0</v>
          </cell>
        </row>
        <row r="600">
          <cell r="F600">
            <v>-400632.7</v>
          </cell>
          <cell r="G600">
            <v>0</v>
          </cell>
          <cell r="H600">
            <v>-400632.7</v>
          </cell>
          <cell r="I600">
            <v>0</v>
          </cell>
          <cell r="J600">
            <v>-400632.7</v>
          </cell>
          <cell r="K600">
            <v>0</v>
          </cell>
        </row>
        <row r="601">
          <cell r="F601">
            <v>0</v>
          </cell>
          <cell r="G601">
            <v>0</v>
          </cell>
          <cell r="H601">
            <v>0</v>
          </cell>
          <cell r="I601">
            <v>0</v>
          </cell>
          <cell r="J601">
            <v>0</v>
          </cell>
          <cell r="K601">
            <v>0</v>
          </cell>
        </row>
        <row r="602">
          <cell r="F602">
            <v>0</v>
          </cell>
          <cell r="G602">
            <v>0</v>
          </cell>
          <cell r="H602">
            <v>0</v>
          </cell>
          <cell r="I602">
            <v>0</v>
          </cell>
          <cell r="J602">
            <v>0</v>
          </cell>
          <cell r="K602">
            <v>0</v>
          </cell>
        </row>
        <row r="603">
          <cell r="F603">
            <v>0</v>
          </cell>
          <cell r="G603">
            <v>0</v>
          </cell>
          <cell r="H603">
            <v>0</v>
          </cell>
          <cell r="I603">
            <v>0</v>
          </cell>
          <cell r="J603">
            <v>0</v>
          </cell>
          <cell r="K603">
            <v>0</v>
          </cell>
        </row>
        <row r="604">
          <cell r="F604">
            <v>0</v>
          </cell>
          <cell r="G604">
            <v>0</v>
          </cell>
          <cell r="H604">
            <v>0</v>
          </cell>
          <cell r="I604">
            <v>0</v>
          </cell>
          <cell r="J604">
            <v>0</v>
          </cell>
          <cell r="K604">
            <v>0</v>
          </cell>
        </row>
        <row r="605">
          <cell r="F605">
            <v>0</v>
          </cell>
          <cell r="G605">
            <v>0</v>
          </cell>
          <cell r="H605">
            <v>0</v>
          </cell>
          <cell r="I605">
            <v>0</v>
          </cell>
          <cell r="J605">
            <v>0</v>
          </cell>
          <cell r="K605">
            <v>0</v>
          </cell>
        </row>
        <row r="606">
          <cell r="F606">
            <v>0</v>
          </cell>
          <cell r="G606">
            <v>0</v>
          </cell>
          <cell r="H606">
            <v>0</v>
          </cell>
          <cell r="I606">
            <v>0</v>
          </cell>
          <cell r="J606">
            <v>0</v>
          </cell>
          <cell r="K606">
            <v>0</v>
          </cell>
        </row>
        <row r="607">
          <cell r="F607">
            <v>0</v>
          </cell>
          <cell r="G607">
            <v>0</v>
          </cell>
          <cell r="H607">
            <v>0</v>
          </cell>
          <cell r="I607">
            <v>0</v>
          </cell>
          <cell r="J607">
            <v>0</v>
          </cell>
          <cell r="K607">
            <v>0</v>
          </cell>
        </row>
        <row r="608">
          <cell r="F608">
            <v>761193.83</v>
          </cell>
          <cell r="G608">
            <v>0</v>
          </cell>
          <cell r="H608">
            <v>761193.83</v>
          </cell>
          <cell r="I608">
            <v>0</v>
          </cell>
          <cell r="J608">
            <v>761193.83</v>
          </cell>
          <cell r="K608">
            <v>0</v>
          </cell>
        </row>
        <row r="609">
          <cell r="F609">
            <v>0</v>
          </cell>
          <cell r="G609">
            <v>0</v>
          </cell>
          <cell r="H609">
            <v>0</v>
          </cell>
          <cell r="I609">
            <v>0</v>
          </cell>
          <cell r="J609">
            <v>0</v>
          </cell>
          <cell r="K609">
            <v>0</v>
          </cell>
        </row>
        <row r="610">
          <cell r="F610">
            <v>0</v>
          </cell>
          <cell r="G610">
            <v>0</v>
          </cell>
          <cell r="H610">
            <v>0</v>
          </cell>
          <cell r="I610">
            <v>0</v>
          </cell>
          <cell r="J610">
            <v>0</v>
          </cell>
          <cell r="K610">
            <v>0</v>
          </cell>
        </row>
        <row r="611">
          <cell r="F611">
            <v>0</v>
          </cell>
          <cell r="G611">
            <v>0</v>
          </cell>
          <cell r="H611">
            <v>0</v>
          </cell>
          <cell r="I611">
            <v>0</v>
          </cell>
          <cell r="J611">
            <v>0</v>
          </cell>
          <cell r="K611">
            <v>0</v>
          </cell>
        </row>
        <row r="612">
          <cell r="F612">
            <v>0</v>
          </cell>
          <cell r="G612">
            <v>0</v>
          </cell>
          <cell r="H612">
            <v>0</v>
          </cell>
          <cell r="I612">
            <v>0</v>
          </cell>
          <cell r="J612">
            <v>0</v>
          </cell>
          <cell r="K612">
            <v>0</v>
          </cell>
        </row>
        <row r="613">
          <cell r="F613">
            <v>0</v>
          </cell>
          <cell r="G613">
            <v>0</v>
          </cell>
          <cell r="H613">
            <v>0</v>
          </cell>
          <cell r="I613">
            <v>0</v>
          </cell>
          <cell r="J613">
            <v>0</v>
          </cell>
          <cell r="K613">
            <v>0</v>
          </cell>
        </row>
        <row r="614">
          <cell r="F614">
            <v>0</v>
          </cell>
          <cell r="G614">
            <v>0</v>
          </cell>
          <cell r="H614">
            <v>0</v>
          </cell>
          <cell r="I614">
            <v>0</v>
          </cell>
          <cell r="J614">
            <v>0</v>
          </cell>
          <cell r="K614">
            <v>0</v>
          </cell>
        </row>
        <row r="615">
          <cell r="F615">
            <v>0</v>
          </cell>
          <cell r="G615">
            <v>0</v>
          </cell>
          <cell r="H615">
            <v>0</v>
          </cell>
          <cell r="I615">
            <v>0</v>
          </cell>
          <cell r="J615">
            <v>0</v>
          </cell>
          <cell r="K615">
            <v>0</v>
          </cell>
        </row>
        <row r="616">
          <cell r="F616">
            <v>0</v>
          </cell>
          <cell r="G616">
            <v>0</v>
          </cell>
          <cell r="H616">
            <v>0</v>
          </cell>
          <cell r="I616">
            <v>0</v>
          </cell>
          <cell r="J616">
            <v>0</v>
          </cell>
          <cell r="K616">
            <v>0</v>
          </cell>
        </row>
        <row r="617">
          <cell r="F617">
            <v>0</v>
          </cell>
          <cell r="G617">
            <v>0</v>
          </cell>
          <cell r="H617">
            <v>0</v>
          </cell>
          <cell r="I617">
            <v>0</v>
          </cell>
          <cell r="J617">
            <v>0</v>
          </cell>
          <cell r="K617">
            <v>0</v>
          </cell>
        </row>
        <row r="618">
          <cell r="F618">
            <v>0</v>
          </cell>
          <cell r="G618">
            <v>0</v>
          </cell>
          <cell r="H618">
            <v>0</v>
          </cell>
          <cell r="I618">
            <v>0</v>
          </cell>
          <cell r="J618">
            <v>0</v>
          </cell>
          <cell r="K618">
            <v>0</v>
          </cell>
        </row>
        <row r="619">
          <cell r="F619">
            <v>0</v>
          </cell>
          <cell r="G619">
            <v>0</v>
          </cell>
          <cell r="H619">
            <v>0</v>
          </cell>
          <cell r="I619">
            <v>0</v>
          </cell>
          <cell r="J619">
            <v>0</v>
          </cell>
          <cell r="K619">
            <v>0</v>
          </cell>
        </row>
        <row r="620">
          <cell r="F620">
            <v>0</v>
          </cell>
          <cell r="G620">
            <v>0</v>
          </cell>
          <cell r="H620">
            <v>0</v>
          </cell>
          <cell r="I620">
            <v>0</v>
          </cell>
          <cell r="J620">
            <v>0</v>
          </cell>
          <cell r="K620">
            <v>0</v>
          </cell>
        </row>
        <row r="621">
          <cell r="F621">
            <v>0</v>
          </cell>
          <cell r="G621">
            <v>0</v>
          </cell>
          <cell r="H621">
            <v>0</v>
          </cell>
          <cell r="I621">
            <v>0</v>
          </cell>
          <cell r="J621">
            <v>0</v>
          </cell>
          <cell r="K621">
            <v>0</v>
          </cell>
        </row>
        <row r="622">
          <cell r="F622">
            <v>0</v>
          </cell>
          <cell r="G622">
            <v>0</v>
          </cell>
          <cell r="H622">
            <v>0</v>
          </cell>
          <cell r="I622">
            <v>0</v>
          </cell>
          <cell r="J622">
            <v>0</v>
          </cell>
          <cell r="K622">
            <v>0</v>
          </cell>
        </row>
        <row r="623">
          <cell r="F623">
            <v>0</v>
          </cell>
          <cell r="G623">
            <v>0</v>
          </cell>
          <cell r="H623">
            <v>0</v>
          </cell>
          <cell r="I623">
            <v>0</v>
          </cell>
          <cell r="J623">
            <v>0</v>
          </cell>
          <cell r="K623">
            <v>0</v>
          </cell>
        </row>
        <row r="624">
          <cell r="F624">
            <v>0</v>
          </cell>
          <cell r="G624">
            <v>0</v>
          </cell>
          <cell r="H624">
            <v>0</v>
          </cell>
          <cell r="I624">
            <v>0</v>
          </cell>
          <cell r="J624">
            <v>0</v>
          </cell>
          <cell r="K624">
            <v>0</v>
          </cell>
        </row>
        <row r="625">
          <cell r="F625">
            <v>0</v>
          </cell>
          <cell r="G625">
            <v>0</v>
          </cell>
          <cell r="H625">
            <v>0</v>
          </cell>
          <cell r="I625">
            <v>0</v>
          </cell>
          <cell r="J625">
            <v>0</v>
          </cell>
          <cell r="K625">
            <v>0</v>
          </cell>
        </row>
        <row r="626">
          <cell r="F626">
            <v>0</v>
          </cell>
          <cell r="G626">
            <v>0</v>
          </cell>
          <cell r="H626">
            <v>0</v>
          </cell>
          <cell r="I626">
            <v>0</v>
          </cell>
          <cell r="J626">
            <v>0</v>
          </cell>
          <cell r="K626">
            <v>0</v>
          </cell>
        </row>
        <row r="627">
          <cell r="F627">
            <v>0</v>
          </cell>
          <cell r="G627">
            <v>0</v>
          </cell>
          <cell r="H627">
            <v>0</v>
          </cell>
          <cell r="I627">
            <v>0</v>
          </cell>
          <cell r="J627">
            <v>0</v>
          </cell>
          <cell r="K627">
            <v>0</v>
          </cell>
        </row>
        <row r="628">
          <cell r="F628">
            <v>0</v>
          </cell>
          <cell r="G628">
            <v>0</v>
          </cell>
          <cell r="H628">
            <v>0</v>
          </cell>
          <cell r="I628">
            <v>0</v>
          </cell>
          <cell r="J628">
            <v>0</v>
          </cell>
          <cell r="K628">
            <v>0</v>
          </cell>
        </row>
        <row r="629">
          <cell r="F629">
            <v>0</v>
          </cell>
          <cell r="G629">
            <v>0</v>
          </cell>
          <cell r="H629">
            <v>0</v>
          </cell>
          <cell r="I629">
            <v>0</v>
          </cell>
          <cell r="J629">
            <v>0</v>
          </cell>
          <cell r="K629">
            <v>0</v>
          </cell>
        </row>
        <row r="630">
          <cell r="F630">
            <v>0</v>
          </cell>
          <cell r="G630">
            <v>0</v>
          </cell>
          <cell r="H630">
            <v>0</v>
          </cell>
          <cell r="I630">
            <v>0</v>
          </cell>
          <cell r="J630">
            <v>0</v>
          </cell>
          <cell r="K630">
            <v>0</v>
          </cell>
        </row>
        <row r="631">
          <cell r="F631">
            <v>-84455056242.490005</v>
          </cell>
          <cell r="G631">
            <v>0</v>
          </cell>
          <cell r="H631">
            <v>-84455056242.490005</v>
          </cell>
          <cell r="I631">
            <v>0</v>
          </cell>
          <cell r="J631">
            <v>-84455056242.490005</v>
          </cell>
          <cell r="K631">
            <v>-76713200625</v>
          </cell>
        </row>
        <row r="632">
          <cell r="F632">
            <v>0</v>
          </cell>
          <cell r="G632">
            <v>0</v>
          </cell>
          <cell r="H632">
            <v>0</v>
          </cell>
          <cell r="I632">
            <v>0</v>
          </cell>
          <cell r="J632">
            <v>0</v>
          </cell>
          <cell r="K632">
            <v>0</v>
          </cell>
        </row>
        <row r="633">
          <cell r="F633">
            <v>-373046.1</v>
          </cell>
          <cell r="G633">
            <v>0</v>
          </cell>
          <cell r="H633">
            <v>-373046.1</v>
          </cell>
          <cell r="I633">
            <v>0</v>
          </cell>
          <cell r="J633">
            <v>-373046.1</v>
          </cell>
          <cell r="K633">
            <v>-373046</v>
          </cell>
        </row>
        <row r="634">
          <cell r="F634">
            <v>0</v>
          </cell>
          <cell r="G634">
            <v>0</v>
          </cell>
          <cell r="H634">
            <v>0</v>
          </cell>
          <cell r="I634">
            <v>0</v>
          </cell>
          <cell r="J634">
            <v>0</v>
          </cell>
          <cell r="K634">
            <v>0</v>
          </cell>
        </row>
        <row r="635">
          <cell r="F635">
            <v>0</v>
          </cell>
          <cell r="G635">
            <v>0</v>
          </cell>
          <cell r="H635">
            <v>0</v>
          </cell>
          <cell r="I635">
            <v>0</v>
          </cell>
          <cell r="J635">
            <v>0</v>
          </cell>
          <cell r="K635">
            <v>0</v>
          </cell>
        </row>
        <row r="636">
          <cell r="F636">
            <v>4563334362.2299995</v>
          </cell>
          <cell r="G636">
            <v>0</v>
          </cell>
          <cell r="H636">
            <v>4563334362.2299995</v>
          </cell>
          <cell r="I636">
            <v>0</v>
          </cell>
          <cell r="J636">
            <v>4563334362.2299995</v>
          </cell>
          <cell r="K636">
            <v>3036598450</v>
          </cell>
        </row>
        <row r="637">
          <cell r="F637">
            <v>0</v>
          </cell>
          <cell r="G637">
            <v>0</v>
          </cell>
          <cell r="H637">
            <v>0</v>
          </cell>
          <cell r="I637">
            <v>0</v>
          </cell>
          <cell r="J637">
            <v>0</v>
          </cell>
          <cell r="K637">
            <v>0</v>
          </cell>
        </row>
        <row r="638">
          <cell r="F638">
            <v>20376712139.57</v>
          </cell>
          <cell r="G638">
            <v>0</v>
          </cell>
          <cell r="H638">
            <v>20376712139.57</v>
          </cell>
          <cell r="I638">
            <v>0</v>
          </cell>
          <cell r="J638">
            <v>20376712139.57</v>
          </cell>
          <cell r="K638">
            <v>17778955423</v>
          </cell>
        </row>
        <row r="639">
          <cell r="F639">
            <v>0</v>
          </cell>
          <cell r="G639">
            <v>0</v>
          </cell>
          <cell r="H639">
            <v>0</v>
          </cell>
          <cell r="I639">
            <v>0</v>
          </cell>
          <cell r="J639">
            <v>0</v>
          </cell>
          <cell r="K639">
            <v>0</v>
          </cell>
        </row>
        <row r="640">
          <cell r="F640">
            <v>-214322674.63</v>
          </cell>
          <cell r="G640">
            <v>0</v>
          </cell>
          <cell r="H640">
            <v>-214322674.63</v>
          </cell>
          <cell r="I640">
            <v>0</v>
          </cell>
          <cell r="J640">
            <v>-214322674.63</v>
          </cell>
          <cell r="K640">
            <v>-216156399</v>
          </cell>
        </row>
        <row r="641">
          <cell r="F641">
            <v>0</v>
          </cell>
          <cell r="G641">
            <v>0</v>
          </cell>
          <cell r="H641">
            <v>0</v>
          </cell>
          <cell r="I641">
            <v>0</v>
          </cell>
          <cell r="J641">
            <v>0</v>
          </cell>
          <cell r="K641">
            <v>0</v>
          </cell>
        </row>
        <row r="642">
          <cell r="F642">
            <v>2299376673.77</v>
          </cell>
          <cell r="G642">
            <v>0</v>
          </cell>
          <cell r="H642">
            <v>2299376673.77</v>
          </cell>
          <cell r="I642">
            <v>0</v>
          </cell>
          <cell r="J642">
            <v>2299376673.77</v>
          </cell>
          <cell r="K642">
            <v>1364524797</v>
          </cell>
        </row>
        <row r="643">
          <cell r="F643">
            <v>0</v>
          </cell>
          <cell r="G643">
            <v>0</v>
          </cell>
          <cell r="H643">
            <v>0</v>
          </cell>
          <cell r="I643">
            <v>0</v>
          </cell>
          <cell r="J643">
            <v>0</v>
          </cell>
          <cell r="K643">
            <v>0</v>
          </cell>
        </row>
        <row r="644">
          <cell r="F644">
            <v>416709531.36000001</v>
          </cell>
          <cell r="G644">
            <v>0</v>
          </cell>
          <cell r="H644">
            <v>416709531.36000001</v>
          </cell>
          <cell r="I644">
            <v>0</v>
          </cell>
          <cell r="J644">
            <v>416709531.36000001</v>
          </cell>
          <cell r="K644">
            <v>208304567.09999999</v>
          </cell>
        </row>
        <row r="645">
          <cell r="F645">
            <v>0</v>
          </cell>
          <cell r="G645">
            <v>0</v>
          </cell>
          <cell r="H645">
            <v>0</v>
          </cell>
          <cell r="I645">
            <v>0</v>
          </cell>
          <cell r="J645">
            <v>0</v>
          </cell>
          <cell r="K645">
            <v>0</v>
          </cell>
        </row>
        <row r="646">
          <cell r="F646">
            <v>1928668222.3099999</v>
          </cell>
          <cell r="G646">
            <v>0</v>
          </cell>
          <cell r="H646">
            <v>1928668222.3099999</v>
          </cell>
          <cell r="I646">
            <v>0</v>
          </cell>
          <cell r="J646">
            <v>1928668222.3099999</v>
          </cell>
          <cell r="K646">
            <v>1293483494</v>
          </cell>
        </row>
        <row r="647">
          <cell r="F647">
            <v>0</v>
          </cell>
          <cell r="G647">
            <v>0</v>
          </cell>
          <cell r="H647">
            <v>0</v>
          </cell>
          <cell r="I647">
            <v>0</v>
          </cell>
          <cell r="J647">
            <v>0</v>
          </cell>
          <cell r="K647">
            <v>0</v>
          </cell>
        </row>
        <row r="648">
          <cell r="F648">
            <v>1061144390.2</v>
          </cell>
          <cell r="G648">
            <v>0</v>
          </cell>
          <cell r="H648">
            <v>1061144390.2</v>
          </cell>
          <cell r="I648">
            <v>0</v>
          </cell>
          <cell r="J648">
            <v>1061144390.2</v>
          </cell>
          <cell r="K648">
            <v>715260517</v>
          </cell>
        </row>
        <row r="649">
          <cell r="F649">
            <v>0</v>
          </cell>
          <cell r="G649">
            <v>0</v>
          </cell>
          <cell r="H649">
            <v>0</v>
          </cell>
          <cell r="I649">
            <v>0</v>
          </cell>
          <cell r="J649">
            <v>0</v>
          </cell>
          <cell r="K649">
            <v>0</v>
          </cell>
        </row>
        <row r="650">
          <cell r="F650">
            <v>327124366.19</v>
          </cell>
          <cell r="G650">
            <v>0</v>
          </cell>
          <cell r="H650">
            <v>327124366.19</v>
          </cell>
          <cell r="I650">
            <v>0</v>
          </cell>
          <cell r="J650">
            <v>327124366.19</v>
          </cell>
          <cell r="K650">
            <v>329927340</v>
          </cell>
        </row>
        <row r="651">
          <cell r="F651">
            <v>0</v>
          </cell>
          <cell r="G651">
            <v>0</v>
          </cell>
          <cell r="H651">
            <v>0</v>
          </cell>
          <cell r="I651">
            <v>0</v>
          </cell>
          <cell r="J651">
            <v>0</v>
          </cell>
          <cell r="K651">
            <v>0</v>
          </cell>
        </row>
        <row r="652">
          <cell r="F652">
            <v>14862546.710000001</v>
          </cell>
          <cell r="G652">
            <v>0</v>
          </cell>
          <cell r="H652">
            <v>14862546.710000001</v>
          </cell>
          <cell r="I652">
            <v>0</v>
          </cell>
          <cell r="J652">
            <v>14862546.710000001</v>
          </cell>
          <cell r="K652">
            <v>11150026</v>
          </cell>
        </row>
        <row r="653">
          <cell r="F653">
            <v>32255475.18</v>
          </cell>
          <cell r="G653">
            <v>0</v>
          </cell>
          <cell r="H653">
            <v>32255475.18</v>
          </cell>
          <cell r="I653">
            <v>0</v>
          </cell>
          <cell r="J653">
            <v>32255475.18</v>
          </cell>
          <cell r="K653">
            <v>28916869</v>
          </cell>
        </row>
        <row r="654">
          <cell r="F654">
            <v>0</v>
          </cell>
          <cell r="G654">
            <v>0</v>
          </cell>
          <cell r="H654">
            <v>0</v>
          </cell>
          <cell r="I654">
            <v>0</v>
          </cell>
          <cell r="J654">
            <v>0</v>
          </cell>
          <cell r="K654">
            <v>0</v>
          </cell>
        </row>
        <row r="655">
          <cell r="F655">
            <v>715427753.52999997</v>
          </cell>
          <cell r="G655">
            <v>0</v>
          </cell>
          <cell r="H655">
            <v>715427753.52999997</v>
          </cell>
          <cell r="I655">
            <v>0</v>
          </cell>
          <cell r="J655">
            <v>715427753.52999997</v>
          </cell>
          <cell r="K655">
            <v>301982618</v>
          </cell>
        </row>
        <row r="656">
          <cell r="F656">
            <v>0</v>
          </cell>
          <cell r="G656">
            <v>0</v>
          </cell>
          <cell r="H656">
            <v>0</v>
          </cell>
          <cell r="I656">
            <v>0</v>
          </cell>
          <cell r="J656">
            <v>0</v>
          </cell>
          <cell r="K656">
            <v>0</v>
          </cell>
        </row>
        <row r="657">
          <cell r="F657">
            <v>-21454880.960000001</v>
          </cell>
          <cell r="G657">
            <v>0</v>
          </cell>
          <cell r="H657">
            <v>-21454880.960000001</v>
          </cell>
          <cell r="I657">
            <v>0</v>
          </cell>
          <cell r="J657">
            <v>-21454880.960000001</v>
          </cell>
          <cell r="K657">
            <v>-2870264</v>
          </cell>
        </row>
        <row r="658">
          <cell r="F658">
            <v>0</v>
          </cell>
          <cell r="G658">
            <v>0</v>
          </cell>
          <cell r="H658">
            <v>0</v>
          </cell>
          <cell r="I658">
            <v>0</v>
          </cell>
          <cell r="J658">
            <v>0</v>
          </cell>
          <cell r="K658">
            <v>0</v>
          </cell>
        </row>
        <row r="659">
          <cell r="F659">
            <v>1558966973.78</v>
          </cell>
          <cell r="G659">
            <v>0</v>
          </cell>
          <cell r="H659">
            <v>1558966973.78</v>
          </cell>
          <cell r="I659">
            <v>0</v>
          </cell>
          <cell r="J659">
            <v>1558966973.78</v>
          </cell>
          <cell r="K659">
            <v>1102456680</v>
          </cell>
        </row>
        <row r="660">
          <cell r="F660">
            <v>0</v>
          </cell>
          <cell r="G660">
            <v>0</v>
          </cell>
          <cell r="H660">
            <v>0</v>
          </cell>
          <cell r="I660">
            <v>0</v>
          </cell>
          <cell r="J660">
            <v>0</v>
          </cell>
          <cell r="K660">
            <v>0</v>
          </cell>
        </row>
        <row r="661">
          <cell r="F661">
            <v>-75036741.939999998</v>
          </cell>
          <cell r="G661">
            <v>0</v>
          </cell>
          <cell r="H661">
            <v>-75036741.939999998</v>
          </cell>
          <cell r="I661">
            <v>0</v>
          </cell>
          <cell r="J661">
            <v>-75036741.939999998</v>
          </cell>
          <cell r="K661">
            <v>-66225215</v>
          </cell>
        </row>
        <row r="662">
          <cell r="F662">
            <v>0</v>
          </cell>
          <cell r="G662">
            <v>0</v>
          </cell>
          <cell r="H662">
            <v>0</v>
          </cell>
          <cell r="I662">
            <v>0</v>
          </cell>
          <cell r="J662">
            <v>0</v>
          </cell>
          <cell r="K662">
            <v>0</v>
          </cell>
        </row>
        <row r="663">
          <cell r="F663">
            <v>542694116.61000001</v>
          </cell>
          <cell r="G663">
            <v>0</v>
          </cell>
          <cell r="H663">
            <v>542694116.61000001</v>
          </cell>
          <cell r="I663">
            <v>0</v>
          </cell>
          <cell r="J663">
            <v>542694116.61000001</v>
          </cell>
          <cell r="K663">
            <v>531884960</v>
          </cell>
        </row>
        <row r="664">
          <cell r="F664">
            <v>0</v>
          </cell>
          <cell r="G664">
            <v>0</v>
          </cell>
          <cell r="H664">
            <v>0</v>
          </cell>
          <cell r="I664">
            <v>0</v>
          </cell>
          <cell r="J664">
            <v>0</v>
          </cell>
          <cell r="K664">
            <v>0</v>
          </cell>
        </row>
        <row r="665">
          <cell r="F665">
            <v>-709035357.30999994</v>
          </cell>
          <cell r="G665">
            <v>0</v>
          </cell>
          <cell r="H665">
            <v>-709035357.30999994</v>
          </cell>
          <cell r="I665">
            <v>0</v>
          </cell>
          <cell r="J665">
            <v>-709035357.30999994</v>
          </cell>
          <cell r="K665">
            <v>-343478041</v>
          </cell>
        </row>
        <row r="666">
          <cell r="F666">
            <v>0</v>
          </cell>
          <cell r="G666">
            <v>0</v>
          </cell>
          <cell r="H666">
            <v>0</v>
          </cell>
          <cell r="I666">
            <v>0</v>
          </cell>
          <cell r="J666">
            <v>0</v>
          </cell>
          <cell r="K666">
            <v>0</v>
          </cell>
        </row>
        <row r="667">
          <cell r="F667">
            <v>284378438.23000002</v>
          </cell>
          <cell r="G667">
            <v>0</v>
          </cell>
          <cell r="H667">
            <v>284378438.23000002</v>
          </cell>
          <cell r="I667">
            <v>0</v>
          </cell>
          <cell r="J667">
            <v>284378438.23000002</v>
          </cell>
          <cell r="K667">
            <v>225475669</v>
          </cell>
        </row>
        <row r="668">
          <cell r="F668">
            <v>0</v>
          </cell>
          <cell r="G668">
            <v>0</v>
          </cell>
          <cell r="H668">
            <v>0</v>
          </cell>
          <cell r="I668">
            <v>0</v>
          </cell>
          <cell r="J668">
            <v>0</v>
          </cell>
          <cell r="K668">
            <v>0</v>
          </cell>
        </row>
        <row r="669">
          <cell r="F669">
            <v>0</v>
          </cell>
          <cell r="G669">
            <v>0</v>
          </cell>
          <cell r="H669">
            <v>0</v>
          </cell>
          <cell r="I669">
            <v>0</v>
          </cell>
          <cell r="J669">
            <v>0</v>
          </cell>
          <cell r="K669">
            <v>0</v>
          </cell>
        </row>
        <row r="670">
          <cell r="F670">
            <v>10703421132.57</v>
          </cell>
          <cell r="G670">
            <v>0</v>
          </cell>
          <cell r="H670">
            <v>10703421132.57</v>
          </cell>
          <cell r="I670">
            <v>0</v>
          </cell>
          <cell r="J670">
            <v>10703421132.57</v>
          </cell>
          <cell r="K670">
            <v>8793131108</v>
          </cell>
        </row>
        <row r="671">
          <cell r="F671">
            <v>0</v>
          </cell>
          <cell r="G671">
            <v>0</v>
          </cell>
          <cell r="H671">
            <v>0</v>
          </cell>
          <cell r="I671">
            <v>0</v>
          </cell>
          <cell r="J671">
            <v>0</v>
          </cell>
          <cell r="K671">
            <v>0</v>
          </cell>
        </row>
        <row r="672">
          <cell r="F672">
            <v>32597030.440000001</v>
          </cell>
          <cell r="G672">
            <v>0</v>
          </cell>
          <cell r="H672">
            <v>32597030.440000001</v>
          </cell>
          <cell r="I672">
            <v>0</v>
          </cell>
          <cell r="J672">
            <v>32597030.440000001</v>
          </cell>
          <cell r="K672">
            <v>49698734</v>
          </cell>
        </row>
        <row r="673">
          <cell r="F673">
            <v>0</v>
          </cell>
          <cell r="G673">
            <v>0</v>
          </cell>
          <cell r="H673">
            <v>0</v>
          </cell>
          <cell r="I673">
            <v>0</v>
          </cell>
          <cell r="J673">
            <v>0</v>
          </cell>
          <cell r="K673">
            <v>0</v>
          </cell>
        </row>
        <row r="674">
          <cell r="F674">
            <v>2122005306.1300001</v>
          </cell>
          <cell r="G674">
            <v>0</v>
          </cell>
          <cell r="H674">
            <v>2122005306.1300001</v>
          </cell>
          <cell r="I674">
            <v>0</v>
          </cell>
          <cell r="J674">
            <v>2122005306.1300001</v>
          </cell>
          <cell r="K674">
            <v>1886226687</v>
          </cell>
        </row>
        <row r="675">
          <cell r="F675">
            <v>0</v>
          </cell>
          <cell r="G675">
            <v>0</v>
          </cell>
          <cell r="H675">
            <v>0</v>
          </cell>
          <cell r="I675">
            <v>0</v>
          </cell>
          <cell r="J675">
            <v>0</v>
          </cell>
          <cell r="K675">
            <v>0</v>
          </cell>
        </row>
        <row r="676">
          <cell r="F676">
            <v>71267667.510000005</v>
          </cell>
          <cell r="G676">
            <v>0</v>
          </cell>
          <cell r="H676">
            <v>71267667.510000005</v>
          </cell>
          <cell r="I676">
            <v>0</v>
          </cell>
          <cell r="J676">
            <v>71267667.510000005</v>
          </cell>
          <cell r="K676">
            <v>63234549</v>
          </cell>
        </row>
        <row r="677">
          <cell r="F677">
            <v>0</v>
          </cell>
          <cell r="G677">
            <v>0</v>
          </cell>
          <cell r="H677">
            <v>0</v>
          </cell>
          <cell r="I677">
            <v>0</v>
          </cell>
          <cell r="J677">
            <v>0</v>
          </cell>
          <cell r="K677">
            <v>0</v>
          </cell>
        </row>
        <row r="678">
          <cell r="F678">
            <v>-9699896.4700000007</v>
          </cell>
          <cell r="G678">
            <v>0</v>
          </cell>
          <cell r="H678">
            <v>-9699896.4700000007</v>
          </cell>
          <cell r="I678">
            <v>0</v>
          </cell>
          <cell r="J678">
            <v>-9699896.4700000007</v>
          </cell>
          <cell r="K678">
            <v>-12564396</v>
          </cell>
        </row>
        <row r="679">
          <cell r="F679">
            <v>0</v>
          </cell>
          <cell r="G679">
            <v>0</v>
          </cell>
          <cell r="H679">
            <v>0</v>
          </cell>
          <cell r="I679">
            <v>0</v>
          </cell>
          <cell r="J679">
            <v>0</v>
          </cell>
          <cell r="K679">
            <v>0</v>
          </cell>
        </row>
        <row r="680">
          <cell r="F680">
            <v>15128768.560000001</v>
          </cell>
          <cell r="G680">
            <v>0</v>
          </cell>
          <cell r="H680">
            <v>15128768.560000001</v>
          </cell>
          <cell r="I680">
            <v>0</v>
          </cell>
          <cell r="J680">
            <v>15128768.560000001</v>
          </cell>
          <cell r="K680">
            <v>14229098</v>
          </cell>
        </row>
        <row r="681">
          <cell r="F681">
            <v>0</v>
          </cell>
          <cell r="G681">
            <v>0</v>
          </cell>
          <cell r="H681">
            <v>0</v>
          </cell>
          <cell r="I681">
            <v>0</v>
          </cell>
          <cell r="J681">
            <v>0</v>
          </cell>
          <cell r="K681">
            <v>0</v>
          </cell>
        </row>
        <row r="682">
          <cell r="F682">
            <v>59054291.859999999</v>
          </cell>
          <cell r="G682">
            <v>0</v>
          </cell>
          <cell r="H682">
            <v>59054291.859999999</v>
          </cell>
          <cell r="I682">
            <v>0</v>
          </cell>
          <cell r="J682">
            <v>59054291.859999999</v>
          </cell>
          <cell r="K682">
            <v>59054292</v>
          </cell>
        </row>
        <row r="683">
          <cell r="F683">
            <v>0</v>
          </cell>
          <cell r="G683">
            <v>0</v>
          </cell>
          <cell r="H683">
            <v>0</v>
          </cell>
          <cell r="I683">
            <v>0</v>
          </cell>
          <cell r="J683">
            <v>0</v>
          </cell>
          <cell r="K683">
            <v>0</v>
          </cell>
        </row>
        <row r="684">
          <cell r="F684">
            <v>-296514646.55000001</v>
          </cell>
          <cell r="G684">
            <v>0</v>
          </cell>
          <cell r="H684">
            <v>-296514646.55000001</v>
          </cell>
          <cell r="I684">
            <v>0</v>
          </cell>
          <cell r="J684">
            <v>-296514646.55000001</v>
          </cell>
          <cell r="K684">
            <v>-223515217</v>
          </cell>
        </row>
        <row r="685">
          <cell r="F685">
            <v>0</v>
          </cell>
          <cell r="G685">
            <v>0</v>
          </cell>
          <cell r="H685">
            <v>0</v>
          </cell>
          <cell r="I685">
            <v>0</v>
          </cell>
          <cell r="J685">
            <v>0</v>
          </cell>
          <cell r="K685">
            <v>0</v>
          </cell>
        </row>
        <row r="686">
          <cell r="F686">
            <v>13139753.02</v>
          </cell>
          <cell r="G686">
            <v>0</v>
          </cell>
          <cell r="H686">
            <v>13139753.02</v>
          </cell>
          <cell r="I686">
            <v>0</v>
          </cell>
          <cell r="J686">
            <v>13139753.02</v>
          </cell>
          <cell r="K686">
            <v>50896295</v>
          </cell>
        </row>
        <row r="687">
          <cell r="F687">
            <v>937525251.22000003</v>
          </cell>
          <cell r="G687">
            <v>0</v>
          </cell>
          <cell r="H687">
            <v>937525251.22000003</v>
          </cell>
          <cell r="I687">
            <v>0</v>
          </cell>
          <cell r="J687">
            <v>937525251.22000003</v>
          </cell>
          <cell r="K687">
            <v>743352799</v>
          </cell>
        </row>
        <row r="688">
          <cell r="F688">
            <v>0</v>
          </cell>
          <cell r="G688">
            <v>0</v>
          </cell>
          <cell r="H688">
            <v>0</v>
          </cell>
          <cell r="I688">
            <v>0</v>
          </cell>
          <cell r="J688">
            <v>0</v>
          </cell>
          <cell r="K688">
            <v>0</v>
          </cell>
        </row>
        <row r="689">
          <cell r="F689">
            <v>313074166.75</v>
          </cell>
          <cell r="G689">
            <v>0</v>
          </cell>
          <cell r="H689">
            <v>313074166.75</v>
          </cell>
          <cell r="I689">
            <v>0</v>
          </cell>
          <cell r="J689">
            <v>313074166.75</v>
          </cell>
          <cell r="K689">
            <v>303374141</v>
          </cell>
        </row>
        <row r="690">
          <cell r="F690">
            <v>-2420714.19</v>
          </cell>
          <cell r="G690">
            <v>0</v>
          </cell>
          <cell r="H690">
            <v>-2420714.19</v>
          </cell>
          <cell r="I690">
            <v>0</v>
          </cell>
          <cell r="J690">
            <v>-2420714.19</v>
          </cell>
          <cell r="K690">
            <v>-27924610</v>
          </cell>
        </row>
        <row r="691">
          <cell r="F691">
            <v>16878197.719999999</v>
          </cell>
          <cell r="G691">
            <v>0</v>
          </cell>
          <cell r="H691">
            <v>16878197.719999999</v>
          </cell>
          <cell r="I691">
            <v>0</v>
          </cell>
          <cell r="J691">
            <v>16878197.719999999</v>
          </cell>
          <cell r="K691">
            <v>8062755</v>
          </cell>
        </row>
        <row r="692">
          <cell r="F692">
            <v>31527745.09</v>
          </cell>
          <cell r="G692">
            <v>0</v>
          </cell>
          <cell r="H692">
            <v>31527745.09</v>
          </cell>
          <cell r="I692">
            <v>0</v>
          </cell>
          <cell r="J692">
            <v>31527745.09</v>
          </cell>
          <cell r="K692">
            <v>26328280</v>
          </cell>
        </row>
        <row r="693">
          <cell r="F693">
            <v>13730378.65</v>
          </cell>
          <cell r="G693">
            <v>0</v>
          </cell>
          <cell r="H693">
            <v>13730378.65</v>
          </cell>
          <cell r="I693">
            <v>0</v>
          </cell>
          <cell r="J693">
            <v>13730378.65</v>
          </cell>
          <cell r="K693">
            <v>22014236</v>
          </cell>
        </row>
        <row r="694">
          <cell r="F694">
            <v>-67825416.200000003</v>
          </cell>
          <cell r="G694">
            <v>0</v>
          </cell>
          <cell r="H694">
            <v>-67825416.200000003</v>
          </cell>
          <cell r="I694">
            <v>0</v>
          </cell>
          <cell r="J694">
            <v>-67825416.200000003</v>
          </cell>
          <cell r="K694">
            <v>55533880</v>
          </cell>
        </row>
        <row r="695">
          <cell r="F695">
            <v>-4591286781.9099998</v>
          </cell>
          <cell r="G695">
            <v>0</v>
          </cell>
          <cell r="H695">
            <v>-4591286781.9099998</v>
          </cell>
          <cell r="I695">
            <v>0</v>
          </cell>
          <cell r="J695">
            <v>-4591286781.9099998</v>
          </cell>
          <cell r="K695">
            <v>-3453816854</v>
          </cell>
        </row>
        <row r="696">
          <cell r="F696">
            <v>-313381749.79000002</v>
          </cell>
          <cell r="G696">
            <v>0</v>
          </cell>
          <cell r="H696">
            <v>-313381749.79000002</v>
          </cell>
          <cell r="I696">
            <v>0</v>
          </cell>
          <cell r="J696">
            <v>-313381749.79000002</v>
          </cell>
          <cell r="K696">
            <v>-313382498</v>
          </cell>
        </row>
        <row r="697">
          <cell r="F697">
            <v>118449317.48</v>
          </cell>
          <cell r="G697">
            <v>0</v>
          </cell>
          <cell r="H697">
            <v>118449317.48</v>
          </cell>
          <cell r="I697">
            <v>0</v>
          </cell>
          <cell r="J697">
            <v>118449317.48</v>
          </cell>
          <cell r="K697">
            <v>118449317</v>
          </cell>
        </row>
        <row r="698">
          <cell r="F698">
            <v>-34466390203.739998</v>
          </cell>
          <cell r="G698">
            <v>9588176.7699999996</v>
          </cell>
          <cell r="H698">
            <v>-34456802026.970001</v>
          </cell>
          <cell r="I698">
            <v>0</v>
          </cell>
          <cell r="J698">
            <v>-34456802026.970001</v>
          </cell>
          <cell r="K698">
            <v>-34901240949</v>
          </cell>
        </row>
        <row r="699">
          <cell r="F699">
            <v>-6071878.4800000004</v>
          </cell>
          <cell r="G699">
            <v>0</v>
          </cell>
          <cell r="H699">
            <v>-6071878.4800000004</v>
          </cell>
          <cell r="I699">
            <v>0</v>
          </cell>
          <cell r="J699">
            <v>-6071878.4800000004</v>
          </cell>
          <cell r="K699">
            <v>-6071878</v>
          </cell>
        </row>
        <row r="700">
          <cell r="F700">
            <v>-2762724132.71</v>
          </cell>
          <cell r="G700">
            <v>0</v>
          </cell>
          <cell r="H700">
            <v>-2762724132.71</v>
          </cell>
          <cell r="I700">
            <v>0</v>
          </cell>
          <cell r="J700">
            <v>-2762724132.71</v>
          </cell>
          <cell r="K700">
            <v>-2590164760</v>
          </cell>
        </row>
        <row r="701">
          <cell r="F701">
            <v>226154800.91</v>
          </cell>
          <cell r="G701">
            <v>0</v>
          </cell>
          <cell r="H701">
            <v>226154800.91</v>
          </cell>
          <cell r="I701">
            <v>0</v>
          </cell>
          <cell r="J701">
            <v>226154800.91</v>
          </cell>
          <cell r="K701">
            <v>226154801</v>
          </cell>
        </row>
        <row r="702">
          <cell r="F702">
            <v>-14046850.15</v>
          </cell>
          <cell r="G702">
            <v>0</v>
          </cell>
          <cell r="H702">
            <v>-14046850.15</v>
          </cell>
          <cell r="I702">
            <v>0</v>
          </cell>
          <cell r="J702">
            <v>-14046850.15</v>
          </cell>
          <cell r="K702">
            <v>-14046850</v>
          </cell>
        </row>
        <row r="703">
          <cell r="F703">
            <v>-2653277.6</v>
          </cell>
          <cell r="G703">
            <v>0</v>
          </cell>
          <cell r="H703">
            <v>-2653277.6</v>
          </cell>
          <cell r="I703">
            <v>0</v>
          </cell>
          <cell r="J703">
            <v>-2653277.6</v>
          </cell>
          <cell r="K703">
            <v>-2653278</v>
          </cell>
        </row>
        <row r="704">
          <cell r="F704">
            <v>-21576399.280000001</v>
          </cell>
          <cell r="G704">
            <v>0</v>
          </cell>
          <cell r="H704">
            <v>-21576399.280000001</v>
          </cell>
          <cell r="I704">
            <v>0</v>
          </cell>
          <cell r="J704">
            <v>-21576399.280000001</v>
          </cell>
          <cell r="K704">
            <v>-21561399</v>
          </cell>
        </row>
        <row r="705">
          <cell r="F705">
            <v>-765060</v>
          </cell>
          <cell r="G705">
            <v>0</v>
          </cell>
          <cell r="H705">
            <v>-765060</v>
          </cell>
          <cell r="I705">
            <v>0</v>
          </cell>
          <cell r="J705">
            <v>-765060</v>
          </cell>
          <cell r="K705">
            <v>-765060</v>
          </cell>
        </row>
        <row r="706">
          <cell r="F706">
            <v>0</v>
          </cell>
          <cell r="G706">
            <v>0</v>
          </cell>
          <cell r="H706">
            <v>0</v>
          </cell>
          <cell r="I706">
            <v>0</v>
          </cell>
          <cell r="J706">
            <v>0</v>
          </cell>
          <cell r="K706">
            <v>0</v>
          </cell>
        </row>
        <row r="707">
          <cell r="F707">
            <v>0</v>
          </cell>
          <cell r="G707">
            <v>0</v>
          </cell>
          <cell r="H707">
            <v>0</v>
          </cell>
          <cell r="I707">
            <v>0</v>
          </cell>
          <cell r="J707">
            <v>0</v>
          </cell>
          <cell r="K707">
            <v>0</v>
          </cell>
        </row>
        <row r="708">
          <cell r="F708">
            <v>6674035.8200000003</v>
          </cell>
          <cell r="G708">
            <v>0</v>
          </cell>
          <cell r="H708">
            <v>6674035.8200000003</v>
          </cell>
          <cell r="I708">
            <v>0</v>
          </cell>
          <cell r="J708">
            <v>6674035.8200000003</v>
          </cell>
          <cell r="K708">
            <v>6674036</v>
          </cell>
        </row>
        <row r="709">
          <cell r="F709">
            <v>11023880.4</v>
          </cell>
          <cell r="G709">
            <v>0</v>
          </cell>
          <cell r="H709">
            <v>11023880.4</v>
          </cell>
          <cell r="I709">
            <v>0</v>
          </cell>
          <cell r="J709">
            <v>11023880.4</v>
          </cell>
          <cell r="K709">
            <v>11023880</v>
          </cell>
        </row>
        <row r="710">
          <cell r="F710">
            <v>0</v>
          </cell>
          <cell r="G710">
            <v>0</v>
          </cell>
          <cell r="H710">
            <v>0</v>
          </cell>
          <cell r="I710">
            <v>0</v>
          </cell>
          <cell r="J710">
            <v>0</v>
          </cell>
          <cell r="K710">
            <v>0</v>
          </cell>
        </row>
        <row r="711">
          <cell r="F711">
            <v>-438043020.31999999</v>
          </cell>
          <cell r="G711">
            <v>592316186.48000002</v>
          </cell>
          <cell r="H711">
            <v>154273166.16</v>
          </cell>
          <cell r="I711">
            <v>0</v>
          </cell>
          <cell r="J711">
            <v>154273166.16</v>
          </cell>
          <cell r="K711">
            <v>-35783558</v>
          </cell>
        </row>
        <row r="712">
          <cell r="F712">
            <v>-15513884.199999999</v>
          </cell>
          <cell r="G712">
            <v>0</v>
          </cell>
          <cell r="H712">
            <v>-15513884.199999999</v>
          </cell>
          <cell r="I712">
            <v>0</v>
          </cell>
          <cell r="J712">
            <v>-15513884.199999999</v>
          </cell>
          <cell r="K712">
            <v>-15513384</v>
          </cell>
        </row>
        <row r="713">
          <cell r="F713">
            <v>-9657759.1199999992</v>
          </cell>
          <cell r="G713">
            <v>0</v>
          </cell>
          <cell r="H713">
            <v>-9657759.1199999992</v>
          </cell>
          <cell r="I713">
            <v>0</v>
          </cell>
          <cell r="J713">
            <v>-9657759.1199999992</v>
          </cell>
          <cell r="K713">
            <v>-9657759</v>
          </cell>
        </row>
        <row r="714">
          <cell r="F714">
            <v>0</v>
          </cell>
          <cell r="G714">
            <v>0</v>
          </cell>
          <cell r="H714">
            <v>0</v>
          </cell>
          <cell r="I714">
            <v>0</v>
          </cell>
          <cell r="J714">
            <v>0</v>
          </cell>
          <cell r="K714">
            <v>0</v>
          </cell>
        </row>
        <row r="715">
          <cell r="F715">
            <v>0</v>
          </cell>
          <cell r="G715">
            <v>0</v>
          </cell>
          <cell r="H715">
            <v>0</v>
          </cell>
          <cell r="I715">
            <v>0</v>
          </cell>
          <cell r="J715">
            <v>0</v>
          </cell>
          <cell r="K715">
            <v>0</v>
          </cell>
        </row>
        <row r="716">
          <cell r="F716">
            <v>5776647.3200000003</v>
          </cell>
          <cell r="G716">
            <v>0</v>
          </cell>
          <cell r="H716">
            <v>5776647.3200000003</v>
          </cell>
          <cell r="I716">
            <v>0</v>
          </cell>
          <cell r="J716">
            <v>5776647.3200000003</v>
          </cell>
          <cell r="K716">
            <v>5779447</v>
          </cell>
        </row>
        <row r="717">
          <cell r="F717">
            <v>0</v>
          </cell>
          <cell r="G717">
            <v>0</v>
          </cell>
          <cell r="H717">
            <v>0</v>
          </cell>
          <cell r="I717">
            <v>0</v>
          </cell>
          <cell r="J717">
            <v>0</v>
          </cell>
          <cell r="K717">
            <v>0</v>
          </cell>
        </row>
        <row r="718">
          <cell r="F718">
            <v>-26412187.850000001</v>
          </cell>
          <cell r="G718">
            <v>0</v>
          </cell>
          <cell r="H718">
            <v>-26412187.850000001</v>
          </cell>
          <cell r="I718">
            <v>0</v>
          </cell>
          <cell r="J718">
            <v>-26412187.850000001</v>
          </cell>
          <cell r="K718">
            <v>-26412188</v>
          </cell>
        </row>
        <row r="719">
          <cell r="F719">
            <v>0</v>
          </cell>
          <cell r="G719">
            <v>0</v>
          </cell>
          <cell r="H719">
            <v>0</v>
          </cell>
          <cell r="I719">
            <v>0</v>
          </cell>
          <cell r="J719">
            <v>0</v>
          </cell>
          <cell r="K719">
            <v>0</v>
          </cell>
        </row>
        <row r="720">
          <cell r="F720">
            <v>6048596.2999999998</v>
          </cell>
          <cell r="G720">
            <v>0</v>
          </cell>
          <cell r="H720">
            <v>6048596.2999999998</v>
          </cell>
          <cell r="I720">
            <v>0</v>
          </cell>
          <cell r="J720">
            <v>6048596.2999999998</v>
          </cell>
          <cell r="K720">
            <v>6048596</v>
          </cell>
        </row>
        <row r="721">
          <cell r="F721">
            <v>8175253.5</v>
          </cell>
          <cell r="G721">
            <v>0</v>
          </cell>
          <cell r="H721">
            <v>8175253.5</v>
          </cell>
          <cell r="I721">
            <v>0</v>
          </cell>
          <cell r="J721">
            <v>8175253.5</v>
          </cell>
          <cell r="K721">
            <v>8175254</v>
          </cell>
        </row>
        <row r="722">
          <cell r="F722">
            <v>2732047.56</v>
          </cell>
          <cell r="G722">
            <v>0</v>
          </cell>
          <cell r="H722">
            <v>2732047.56</v>
          </cell>
          <cell r="I722">
            <v>0</v>
          </cell>
          <cell r="J722">
            <v>2732047.56</v>
          </cell>
          <cell r="K722">
            <v>2732048</v>
          </cell>
        </row>
        <row r="723">
          <cell r="F723">
            <v>-52564.47</v>
          </cell>
          <cell r="G723">
            <v>0</v>
          </cell>
          <cell r="H723">
            <v>-52564.47</v>
          </cell>
          <cell r="I723">
            <v>0</v>
          </cell>
          <cell r="J723">
            <v>-52564.47</v>
          </cell>
          <cell r="K723">
            <v>-6545</v>
          </cell>
        </row>
        <row r="724">
          <cell r="F724">
            <v>-1626421.11</v>
          </cell>
          <cell r="G724">
            <v>0</v>
          </cell>
          <cell r="H724">
            <v>-1626421.11</v>
          </cell>
          <cell r="I724">
            <v>0</v>
          </cell>
          <cell r="J724">
            <v>-1626421.11</v>
          </cell>
          <cell r="K724">
            <v>-1626421</v>
          </cell>
        </row>
        <row r="725">
          <cell r="F725">
            <v>-42469410.840000004</v>
          </cell>
          <cell r="G725">
            <v>0</v>
          </cell>
          <cell r="H725">
            <v>-42469410.840000004</v>
          </cell>
          <cell r="I725">
            <v>0</v>
          </cell>
          <cell r="J725">
            <v>-42469410.840000004</v>
          </cell>
          <cell r="K725">
            <v>-42468562</v>
          </cell>
        </row>
        <row r="726">
          <cell r="F726">
            <v>-819932.94</v>
          </cell>
          <cell r="G726">
            <v>0</v>
          </cell>
          <cell r="H726">
            <v>-819932.94</v>
          </cell>
          <cell r="I726">
            <v>0</v>
          </cell>
          <cell r="J726">
            <v>-819932.94</v>
          </cell>
          <cell r="K726">
            <v>-819933</v>
          </cell>
        </row>
        <row r="727">
          <cell r="F727">
            <v>7656561.8899999997</v>
          </cell>
          <cell r="G727">
            <v>0</v>
          </cell>
          <cell r="H727">
            <v>7656561.8899999997</v>
          </cell>
          <cell r="I727">
            <v>0</v>
          </cell>
          <cell r="J727">
            <v>7656561.8899999997</v>
          </cell>
          <cell r="K727">
            <v>7656562</v>
          </cell>
        </row>
        <row r="728">
          <cell r="F728">
            <v>-27805386</v>
          </cell>
          <cell r="G728">
            <v>0</v>
          </cell>
          <cell r="H728">
            <v>-27805386</v>
          </cell>
          <cell r="I728">
            <v>0</v>
          </cell>
          <cell r="J728">
            <v>-27805386</v>
          </cell>
          <cell r="K728">
            <v>-27805386</v>
          </cell>
        </row>
        <row r="729">
          <cell r="F729">
            <v>526575.21</v>
          </cell>
          <cell r="G729">
            <v>0</v>
          </cell>
          <cell r="H729">
            <v>526575.21</v>
          </cell>
          <cell r="I729">
            <v>0</v>
          </cell>
          <cell r="J729">
            <v>526575.21</v>
          </cell>
          <cell r="K729">
            <v>526575</v>
          </cell>
        </row>
        <row r="730">
          <cell r="F730">
            <v>0</v>
          </cell>
          <cell r="G730">
            <v>0</v>
          </cell>
          <cell r="H730">
            <v>0</v>
          </cell>
          <cell r="I730">
            <v>0</v>
          </cell>
          <cell r="J730">
            <v>0</v>
          </cell>
          <cell r="K730">
            <v>0</v>
          </cell>
        </row>
        <row r="731">
          <cell r="F731">
            <v>0</v>
          </cell>
          <cell r="G731">
            <v>0</v>
          </cell>
          <cell r="H731">
            <v>0</v>
          </cell>
          <cell r="I731">
            <v>0</v>
          </cell>
          <cell r="J731">
            <v>0</v>
          </cell>
          <cell r="K731">
            <v>0</v>
          </cell>
        </row>
        <row r="732">
          <cell r="F732">
            <v>0</v>
          </cell>
          <cell r="G732">
            <v>0</v>
          </cell>
          <cell r="H732">
            <v>0</v>
          </cell>
          <cell r="I732">
            <v>0</v>
          </cell>
          <cell r="J732">
            <v>0</v>
          </cell>
          <cell r="K732">
            <v>0</v>
          </cell>
        </row>
        <row r="733">
          <cell r="F733">
            <v>-342133.61</v>
          </cell>
          <cell r="G733">
            <v>0</v>
          </cell>
          <cell r="H733">
            <v>-342133.61</v>
          </cell>
          <cell r="I733">
            <v>0</v>
          </cell>
          <cell r="J733">
            <v>-342133.61</v>
          </cell>
          <cell r="K733">
            <v>-342134</v>
          </cell>
        </row>
        <row r="734">
          <cell r="F734">
            <v>2010946.9</v>
          </cell>
          <cell r="G734">
            <v>0</v>
          </cell>
          <cell r="H734">
            <v>2010946.9</v>
          </cell>
          <cell r="I734">
            <v>0</v>
          </cell>
          <cell r="J734">
            <v>2010946.9</v>
          </cell>
          <cell r="K734">
            <v>2010947</v>
          </cell>
        </row>
        <row r="735">
          <cell r="F735">
            <v>59709180.859999999</v>
          </cell>
          <cell r="G735">
            <v>0</v>
          </cell>
          <cell r="H735">
            <v>59709180.859999999</v>
          </cell>
          <cell r="I735">
            <v>0</v>
          </cell>
          <cell r="J735">
            <v>59709180.859999999</v>
          </cell>
          <cell r="K735">
            <v>59709181</v>
          </cell>
        </row>
        <row r="736">
          <cell r="F736">
            <v>81439058501.25</v>
          </cell>
          <cell r="G736">
            <v>-395561794.49000001</v>
          </cell>
          <cell r="H736">
            <v>81043496706.759995</v>
          </cell>
          <cell r="I736">
            <v>0</v>
          </cell>
          <cell r="J736">
            <v>81043496706.759995</v>
          </cell>
          <cell r="K736">
            <v>71266980810</v>
          </cell>
        </row>
        <row r="737">
          <cell r="F737">
            <v>44351143.93</v>
          </cell>
          <cell r="G737">
            <v>0</v>
          </cell>
          <cell r="H737">
            <v>44351143.93</v>
          </cell>
          <cell r="I737">
            <v>0</v>
          </cell>
          <cell r="J737">
            <v>44351143.93</v>
          </cell>
          <cell r="K737">
            <v>44351144</v>
          </cell>
        </row>
        <row r="738">
          <cell r="F738">
            <v>1334852613.3099999</v>
          </cell>
          <cell r="G738">
            <v>0</v>
          </cell>
          <cell r="H738">
            <v>1334852613.3099999</v>
          </cell>
          <cell r="I738">
            <v>0</v>
          </cell>
          <cell r="J738">
            <v>1334852613.3099999</v>
          </cell>
          <cell r="K738">
            <v>1334852613</v>
          </cell>
        </row>
        <row r="739">
          <cell r="F739">
            <v>213798622.77000001</v>
          </cell>
          <cell r="G739">
            <v>0</v>
          </cell>
          <cell r="H739">
            <v>213798622.77000001</v>
          </cell>
          <cell r="I739">
            <v>0</v>
          </cell>
          <cell r="J739">
            <v>213798622.77000001</v>
          </cell>
          <cell r="K739">
            <v>213798623</v>
          </cell>
        </row>
        <row r="740">
          <cell r="F740">
            <v>111497599.27</v>
          </cell>
          <cell r="G740">
            <v>0</v>
          </cell>
          <cell r="H740">
            <v>111497599.27</v>
          </cell>
          <cell r="I740">
            <v>0</v>
          </cell>
          <cell r="J740">
            <v>111497599.27</v>
          </cell>
          <cell r="K740">
            <v>111497599</v>
          </cell>
        </row>
        <row r="741">
          <cell r="F741">
            <v>-5106677960.79</v>
          </cell>
          <cell r="G741">
            <v>-40667228.710000001</v>
          </cell>
          <cell r="H741">
            <v>-5147345189.5</v>
          </cell>
          <cell r="I741">
            <v>0</v>
          </cell>
          <cell r="J741">
            <v>-5147345189.5</v>
          </cell>
          <cell r="K741">
            <v>-3119705128</v>
          </cell>
        </row>
        <row r="742">
          <cell r="F742">
            <v>0</v>
          </cell>
          <cell r="G742">
            <v>0</v>
          </cell>
          <cell r="H742">
            <v>0</v>
          </cell>
          <cell r="I742">
            <v>0</v>
          </cell>
          <cell r="J742">
            <v>0</v>
          </cell>
          <cell r="K742">
            <v>0</v>
          </cell>
        </row>
        <row r="743">
          <cell r="F743">
            <v>-20857013913.48</v>
          </cell>
          <cell r="G743">
            <v>-42748049.479999997</v>
          </cell>
          <cell r="H743">
            <v>-20899761962.959999</v>
          </cell>
          <cell r="I743">
            <v>0</v>
          </cell>
          <cell r="J743">
            <v>-20899761962.959999</v>
          </cell>
          <cell r="K743">
            <v>-18479332160</v>
          </cell>
        </row>
        <row r="744">
          <cell r="F744">
            <v>0</v>
          </cell>
          <cell r="G744">
            <v>0</v>
          </cell>
          <cell r="H744">
            <v>0</v>
          </cell>
          <cell r="I744">
            <v>0</v>
          </cell>
          <cell r="J744">
            <v>0</v>
          </cell>
          <cell r="K744">
            <v>0</v>
          </cell>
        </row>
        <row r="745">
          <cell r="F745">
            <v>228547994.47999999</v>
          </cell>
          <cell r="G745">
            <v>0</v>
          </cell>
          <cell r="H745">
            <v>228547994.47999999</v>
          </cell>
          <cell r="I745">
            <v>0</v>
          </cell>
          <cell r="J745">
            <v>228547994.47999999</v>
          </cell>
          <cell r="K745">
            <v>228547994</v>
          </cell>
        </row>
        <row r="746">
          <cell r="F746">
            <v>0</v>
          </cell>
          <cell r="G746">
            <v>0</v>
          </cell>
          <cell r="H746">
            <v>0</v>
          </cell>
          <cell r="I746">
            <v>0</v>
          </cell>
          <cell r="J746">
            <v>0</v>
          </cell>
          <cell r="K746">
            <v>0</v>
          </cell>
        </row>
        <row r="747">
          <cell r="F747">
            <v>-1991593774.5999999</v>
          </cell>
          <cell r="G747">
            <v>-93088.43</v>
          </cell>
          <cell r="H747">
            <v>-1991686863.03</v>
          </cell>
          <cell r="I747">
            <v>0</v>
          </cell>
          <cell r="J747">
            <v>-1991686863.03</v>
          </cell>
          <cell r="K747">
            <v>-1223642438</v>
          </cell>
        </row>
        <row r="748">
          <cell r="F748">
            <v>0</v>
          </cell>
          <cell r="G748">
            <v>0</v>
          </cell>
          <cell r="H748">
            <v>0</v>
          </cell>
          <cell r="I748">
            <v>0</v>
          </cell>
          <cell r="J748">
            <v>0</v>
          </cell>
          <cell r="K748">
            <v>0</v>
          </cell>
        </row>
        <row r="749">
          <cell r="F749">
            <v>273206.48</v>
          </cell>
          <cell r="G749">
            <v>0</v>
          </cell>
          <cell r="H749">
            <v>273206.48</v>
          </cell>
          <cell r="I749">
            <v>0</v>
          </cell>
          <cell r="J749">
            <v>273206.48</v>
          </cell>
          <cell r="K749">
            <v>273206</v>
          </cell>
        </row>
        <row r="750">
          <cell r="F750">
            <v>7240</v>
          </cell>
          <cell r="G750">
            <v>0</v>
          </cell>
          <cell r="H750">
            <v>7240</v>
          </cell>
          <cell r="I750">
            <v>0</v>
          </cell>
          <cell r="J750">
            <v>7240</v>
          </cell>
          <cell r="K750">
            <v>7240</v>
          </cell>
        </row>
        <row r="751">
          <cell r="F751">
            <v>-380644727.94999999</v>
          </cell>
          <cell r="G751">
            <v>0</v>
          </cell>
          <cell r="H751">
            <v>-380644727.94999999</v>
          </cell>
          <cell r="I751">
            <v>0</v>
          </cell>
          <cell r="J751">
            <v>-380644727.94999999</v>
          </cell>
          <cell r="K751">
            <v>-283214129</v>
          </cell>
        </row>
        <row r="752">
          <cell r="F752">
            <v>0</v>
          </cell>
          <cell r="G752">
            <v>0</v>
          </cell>
          <cell r="H752">
            <v>0</v>
          </cell>
          <cell r="I752">
            <v>0</v>
          </cell>
          <cell r="J752">
            <v>0</v>
          </cell>
          <cell r="K752">
            <v>0</v>
          </cell>
        </row>
        <row r="753">
          <cell r="F753">
            <v>-1312157728.75</v>
          </cell>
          <cell r="G753">
            <v>0</v>
          </cell>
          <cell r="H753">
            <v>-1312157728.75</v>
          </cell>
          <cell r="I753">
            <v>0</v>
          </cell>
          <cell r="J753">
            <v>-1312157728.75</v>
          </cell>
          <cell r="K753">
            <v>-672525053</v>
          </cell>
        </row>
        <row r="754">
          <cell r="F754">
            <v>0</v>
          </cell>
          <cell r="G754">
            <v>0</v>
          </cell>
          <cell r="H754">
            <v>0</v>
          </cell>
          <cell r="I754">
            <v>0</v>
          </cell>
          <cell r="J754">
            <v>0</v>
          </cell>
          <cell r="K754">
            <v>0</v>
          </cell>
        </row>
        <row r="755">
          <cell r="F755">
            <v>-1082209615.22</v>
          </cell>
          <cell r="G755">
            <v>0</v>
          </cell>
          <cell r="H755">
            <v>-1082209615.22</v>
          </cell>
          <cell r="I755">
            <v>0</v>
          </cell>
          <cell r="J755">
            <v>-1082209615.22</v>
          </cell>
          <cell r="K755">
            <v>-708322269</v>
          </cell>
        </row>
        <row r="756">
          <cell r="F756">
            <v>0</v>
          </cell>
          <cell r="G756">
            <v>0</v>
          </cell>
          <cell r="H756">
            <v>0</v>
          </cell>
          <cell r="I756">
            <v>0</v>
          </cell>
          <cell r="J756">
            <v>0</v>
          </cell>
          <cell r="K756">
            <v>0</v>
          </cell>
        </row>
        <row r="757">
          <cell r="F757">
            <v>-383910037.75999999</v>
          </cell>
          <cell r="G757">
            <v>-34190</v>
          </cell>
          <cell r="H757">
            <v>-383944227.75999999</v>
          </cell>
          <cell r="I757">
            <v>0</v>
          </cell>
          <cell r="J757">
            <v>-383944227.75999999</v>
          </cell>
          <cell r="K757">
            <v>-326645230</v>
          </cell>
        </row>
        <row r="758">
          <cell r="F758">
            <v>0</v>
          </cell>
          <cell r="G758">
            <v>0</v>
          </cell>
          <cell r="H758">
            <v>0</v>
          </cell>
          <cell r="I758">
            <v>0</v>
          </cell>
          <cell r="J758">
            <v>0</v>
          </cell>
          <cell r="K758">
            <v>0</v>
          </cell>
        </row>
        <row r="759">
          <cell r="F759">
            <v>45191132.950000003</v>
          </cell>
          <cell r="G759">
            <v>0</v>
          </cell>
          <cell r="H759">
            <v>45191132.950000003</v>
          </cell>
          <cell r="I759">
            <v>0</v>
          </cell>
          <cell r="J759">
            <v>45191132.950000003</v>
          </cell>
          <cell r="K759">
            <v>44290100</v>
          </cell>
        </row>
        <row r="760">
          <cell r="F760">
            <v>43979662.770000003</v>
          </cell>
          <cell r="G760">
            <v>0</v>
          </cell>
          <cell r="H760">
            <v>43979662.770000003</v>
          </cell>
          <cell r="I760">
            <v>0</v>
          </cell>
          <cell r="J760">
            <v>43979662.770000003</v>
          </cell>
          <cell r="K760">
            <v>43504838</v>
          </cell>
        </row>
        <row r="761">
          <cell r="F761">
            <v>0</v>
          </cell>
          <cell r="G761">
            <v>0</v>
          </cell>
          <cell r="H761">
            <v>0</v>
          </cell>
          <cell r="I761">
            <v>0</v>
          </cell>
          <cell r="J761">
            <v>0</v>
          </cell>
          <cell r="K761">
            <v>0</v>
          </cell>
        </row>
        <row r="762">
          <cell r="F762">
            <v>49415001.829999998</v>
          </cell>
          <cell r="G762">
            <v>0</v>
          </cell>
          <cell r="H762">
            <v>49415001.829999998</v>
          </cell>
          <cell r="I762">
            <v>0</v>
          </cell>
          <cell r="J762">
            <v>49415001.829999998</v>
          </cell>
          <cell r="K762">
            <v>187027959</v>
          </cell>
        </row>
        <row r="763">
          <cell r="F763">
            <v>0</v>
          </cell>
          <cell r="G763">
            <v>0</v>
          </cell>
          <cell r="H763">
            <v>0</v>
          </cell>
          <cell r="I763">
            <v>0</v>
          </cell>
          <cell r="J763">
            <v>0</v>
          </cell>
          <cell r="K763">
            <v>0</v>
          </cell>
        </row>
        <row r="764">
          <cell r="F764">
            <v>119864553.05</v>
          </cell>
          <cell r="G764">
            <v>0</v>
          </cell>
          <cell r="H764">
            <v>119864553.05</v>
          </cell>
          <cell r="I764">
            <v>0</v>
          </cell>
          <cell r="J764">
            <v>119864553.05</v>
          </cell>
          <cell r="K764">
            <v>86740798</v>
          </cell>
        </row>
        <row r="765">
          <cell r="F765">
            <v>0</v>
          </cell>
          <cell r="G765">
            <v>0</v>
          </cell>
          <cell r="H765">
            <v>0</v>
          </cell>
          <cell r="I765">
            <v>0</v>
          </cell>
          <cell r="J765">
            <v>0</v>
          </cell>
          <cell r="K765">
            <v>0</v>
          </cell>
        </row>
        <row r="766">
          <cell r="F766">
            <v>-2236010760.1100001</v>
          </cell>
          <cell r="G766">
            <v>-8246722.7199999997</v>
          </cell>
          <cell r="H766">
            <v>-2244257482.8299999</v>
          </cell>
          <cell r="I766">
            <v>0</v>
          </cell>
          <cell r="J766">
            <v>-2244257482.8299999</v>
          </cell>
          <cell r="K766">
            <v>-1551784608</v>
          </cell>
        </row>
        <row r="767">
          <cell r="F767">
            <v>0</v>
          </cell>
          <cell r="G767">
            <v>0</v>
          </cell>
          <cell r="H767">
            <v>0</v>
          </cell>
          <cell r="I767">
            <v>0</v>
          </cell>
          <cell r="J767">
            <v>0</v>
          </cell>
          <cell r="K767">
            <v>0</v>
          </cell>
        </row>
        <row r="768">
          <cell r="F768">
            <v>257725749.41</v>
          </cell>
          <cell r="G768">
            <v>0</v>
          </cell>
          <cell r="H768">
            <v>257725749.41</v>
          </cell>
          <cell r="I768">
            <v>0</v>
          </cell>
          <cell r="J768">
            <v>257725749.41</v>
          </cell>
          <cell r="K768">
            <v>250490926</v>
          </cell>
        </row>
        <row r="769">
          <cell r="F769">
            <v>0</v>
          </cell>
          <cell r="G769">
            <v>0</v>
          </cell>
          <cell r="H769">
            <v>0</v>
          </cell>
          <cell r="I769">
            <v>0</v>
          </cell>
          <cell r="J769">
            <v>0</v>
          </cell>
          <cell r="K769">
            <v>0</v>
          </cell>
        </row>
        <row r="770">
          <cell r="F770">
            <v>1388810678.46</v>
          </cell>
          <cell r="G770">
            <v>-35221887.409999996</v>
          </cell>
          <cell r="H770">
            <v>1353588791.05</v>
          </cell>
          <cell r="I770">
            <v>0</v>
          </cell>
          <cell r="J770">
            <v>1353588791.05</v>
          </cell>
          <cell r="K770">
            <v>1060366736</v>
          </cell>
        </row>
        <row r="771">
          <cell r="F771">
            <v>0</v>
          </cell>
          <cell r="G771">
            <v>0</v>
          </cell>
          <cell r="H771">
            <v>0</v>
          </cell>
          <cell r="I771">
            <v>0</v>
          </cell>
          <cell r="J771">
            <v>0</v>
          </cell>
          <cell r="K771">
            <v>0</v>
          </cell>
        </row>
        <row r="772">
          <cell r="F772">
            <v>1506231071.23</v>
          </cell>
          <cell r="G772">
            <v>0</v>
          </cell>
          <cell r="H772">
            <v>1506231071.23</v>
          </cell>
          <cell r="I772">
            <v>0</v>
          </cell>
          <cell r="J772">
            <v>1506231071.23</v>
          </cell>
          <cell r="K772">
            <v>911852855</v>
          </cell>
        </row>
        <row r="773">
          <cell r="F773">
            <v>0</v>
          </cell>
          <cell r="G773">
            <v>0</v>
          </cell>
          <cell r="H773">
            <v>0</v>
          </cell>
          <cell r="I773">
            <v>0</v>
          </cell>
          <cell r="J773">
            <v>0</v>
          </cell>
          <cell r="K773">
            <v>0</v>
          </cell>
        </row>
        <row r="774">
          <cell r="F774">
            <v>96935.83</v>
          </cell>
          <cell r="G774">
            <v>-5557004.5899999999</v>
          </cell>
          <cell r="H774">
            <v>-5460068.7599999998</v>
          </cell>
          <cell r="I774">
            <v>0</v>
          </cell>
          <cell r="J774">
            <v>-5460068.7599999998</v>
          </cell>
          <cell r="K774">
            <v>-58207852</v>
          </cell>
        </row>
        <row r="775">
          <cell r="F775">
            <v>0</v>
          </cell>
          <cell r="G775">
            <v>0</v>
          </cell>
          <cell r="H775">
            <v>0</v>
          </cell>
          <cell r="I775">
            <v>0</v>
          </cell>
          <cell r="J775">
            <v>0</v>
          </cell>
          <cell r="K775">
            <v>0</v>
          </cell>
        </row>
        <row r="776">
          <cell r="F776">
            <v>13438821.34</v>
          </cell>
          <cell r="G776">
            <v>0</v>
          </cell>
          <cell r="H776">
            <v>13438821.34</v>
          </cell>
          <cell r="I776">
            <v>0</v>
          </cell>
          <cell r="J776">
            <v>13438821.34</v>
          </cell>
          <cell r="K776">
            <v>13438821</v>
          </cell>
        </row>
        <row r="777">
          <cell r="F777">
            <v>-12934793032.809999</v>
          </cell>
          <cell r="G777">
            <v>0</v>
          </cell>
          <cell r="H777">
            <v>-12934793032.809999</v>
          </cell>
          <cell r="I777">
            <v>0</v>
          </cell>
          <cell r="J777">
            <v>-12934793032.809999</v>
          </cell>
          <cell r="K777">
            <v>-9931412729</v>
          </cell>
        </row>
        <row r="778">
          <cell r="F778">
            <v>1099.28</v>
          </cell>
          <cell r="G778">
            <v>0</v>
          </cell>
          <cell r="H778">
            <v>1099.28</v>
          </cell>
          <cell r="I778">
            <v>0</v>
          </cell>
          <cell r="J778">
            <v>1099.28</v>
          </cell>
          <cell r="K778">
            <v>1099</v>
          </cell>
        </row>
        <row r="779">
          <cell r="F779">
            <v>-151406814.40000001</v>
          </cell>
          <cell r="G779">
            <v>-960446.54</v>
          </cell>
          <cell r="H779">
            <v>-152367260.94</v>
          </cell>
          <cell r="I779">
            <v>0</v>
          </cell>
          <cell r="J779">
            <v>-152367260.94</v>
          </cell>
          <cell r="K779">
            <v>-152799621</v>
          </cell>
        </row>
        <row r="780">
          <cell r="F780">
            <v>0</v>
          </cell>
          <cell r="G780">
            <v>0</v>
          </cell>
          <cell r="H780">
            <v>0</v>
          </cell>
          <cell r="I780">
            <v>0</v>
          </cell>
          <cell r="J780">
            <v>0</v>
          </cell>
          <cell r="K780">
            <v>0</v>
          </cell>
        </row>
        <row r="781">
          <cell r="F781">
            <v>-246963919.81</v>
          </cell>
          <cell r="G781">
            <v>-35250663.509999998</v>
          </cell>
          <cell r="H781">
            <v>-282214583.31999999</v>
          </cell>
          <cell r="I781">
            <v>0</v>
          </cell>
          <cell r="J781">
            <v>-282214583.31999999</v>
          </cell>
          <cell r="K781">
            <v>-195956205</v>
          </cell>
        </row>
        <row r="782">
          <cell r="F782">
            <v>0</v>
          </cell>
          <cell r="G782">
            <v>0</v>
          </cell>
          <cell r="H782">
            <v>0</v>
          </cell>
          <cell r="I782">
            <v>0</v>
          </cell>
          <cell r="J782">
            <v>0</v>
          </cell>
          <cell r="K782">
            <v>0</v>
          </cell>
        </row>
        <row r="783">
          <cell r="F783">
            <v>-76780137.379999995</v>
          </cell>
          <cell r="G783">
            <v>-908222.11</v>
          </cell>
          <cell r="H783">
            <v>-77688359.489999995</v>
          </cell>
          <cell r="I783">
            <v>0</v>
          </cell>
          <cell r="J783">
            <v>-77688359.489999995</v>
          </cell>
          <cell r="K783">
            <v>-80144599</v>
          </cell>
        </row>
        <row r="784">
          <cell r="F784">
            <v>0</v>
          </cell>
          <cell r="G784">
            <v>0</v>
          </cell>
          <cell r="H784">
            <v>0</v>
          </cell>
          <cell r="I784">
            <v>0</v>
          </cell>
          <cell r="J784">
            <v>0</v>
          </cell>
          <cell r="K784">
            <v>0</v>
          </cell>
        </row>
        <row r="785">
          <cell r="F785">
            <v>-44930961.68</v>
          </cell>
          <cell r="G785">
            <v>-944889</v>
          </cell>
          <cell r="H785">
            <v>-45875850.68</v>
          </cell>
          <cell r="I785">
            <v>0</v>
          </cell>
          <cell r="J785">
            <v>-45875850.68</v>
          </cell>
          <cell r="K785">
            <v>-52257009</v>
          </cell>
        </row>
        <row r="786">
          <cell r="F786">
            <v>0</v>
          </cell>
          <cell r="G786">
            <v>0</v>
          </cell>
          <cell r="H786">
            <v>0</v>
          </cell>
          <cell r="I786">
            <v>0</v>
          </cell>
          <cell r="J786">
            <v>0</v>
          </cell>
          <cell r="K786">
            <v>0</v>
          </cell>
        </row>
        <row r="787">
          <cell r="F787">
            <v>7249855.54</v>
          </cell>
          <cell r="G787">
            <v>0</v>
          </cell>
          <cell r="H787">
            <v>7249855.54</v>
          </cell>
          <cell r="I787">
            <v>0</v>
          </cell>
          <cell r="J787">
            <v>7249855.54</v>
          </cell>
          <cell r="K787">
            <v>6467366</v>
          </cell>
        </row>
        <row r="788">
          <cell r="F788">
            <v>0</v>
          </cell>
          <cell r="G788">
            <v>0</v>
          </cell>
          <cell r="H788">
            <v>0</v>
          </cell>
          <cell r="I788">
            <v>0</v>
          </cell>
          <cell r="J788">
            <v>0</v>
          </cell>
          <cell r="K788">
            <v>0</v>
          </cell>
        </row>
        <row r="789">
          <cell r="F789">
            <v>-32481379.859999999</v>
          </cell>
          <cell r="G789">
            <v>-272769.59999999998</v>
          </cell>
          <cell r="H789">
            <v>-32754149.460000001</v>
          </cell>
          <cell r="I789">
            <v>0</v>
          </cell>
          <cell r="J789">
            <v>-32754149.460000001</v>
          </cell>
          <cell r="K789">
            <v>-27407877</v>
          </cell>
        </row>
        <row r="790">
          <cell r="F790">
            <v>0</v>
          </cell>
          <cell r="G790">
            <v>0</v>
          </cell>
          <cell r="H790">
            <v>0</v>
          </cell>
          <cell r="I790">
            <v>0</v>
          </cell>
          <cell r="J790">
            <v>0</v>
          </cell>
          <cell r="K790">
            <v>0</v>
          </cell>
        </row>
        <row r="791">
          <cell r="F791">
            <v>1906075099.29</v>
          </cell>
          <cell r="G791">
            <v>-19357132.120000001</v>
          </cell>
          <cell r="H791">
            <v>1886717967.1700001</v>
          </cell>
          <cell r="I791">
            <v>0</v>
          </cell>
          <cell r="J791">
            <v>1886717967.1700001</v>
          </cell>
          <cell r="K791">
            <v>1784067908</v>
          </cell>
        </row>
        <row r="792">
          <cell r="F792">
            <v>0</v>
          </cell>
          <cell r="G792">
            <v>0</v>
          </cell>
          <cell r="H792">
            <v>0</v>
          </cell>
          <cell r="I792">
            <v>0</v>
          </cell>
          <cell r="J792">
            <v>0</v>
          </cell>
          <cell r="K792">
            <v>0</v>
          </cell>
        </row>
        <row r="793">
          <cell r="F793">
            <v>129774788.91</v>
          </cell>
          <cell r="G793">
            <v>0</v>
          </cell>
          <cell r="H793">
            <v>129774788.91</v>
          </cell>
          <cell r="I793">
            <v>0</v>
          </cell>
          <cell r="J793">
            <v>129774788.91</v>
          </cell>
          <cell r="K793">
            <v>11284</v>
          </cell>
        </row>
        <row r="794">
          <cell r="F794">
            <v>-281856238.10000002</v>
          </cell>
          <cell r="G794">
            <v>-1289209.76</v>
          </cell>
          <cell r="H794">
            <v>-283145447.86000001</v>
          </cell>
          <cell r="I794">
            <v>0</v>
          </cell>
          <cell r="J794">
            <v>-283145447.86000001</v>
          </cell>
          <cell r="K794">
            <v>-222218303</v>
          </cell>
        </row>
        <row r="795">
          <cell r="F795">
            <v>0</v>
          </cell>
          <cell r="G795">
            <v>0</v>
          </cell>
          <cell r="H795">
            <v>0</v>
          </cell>
          <cell r="I795">
            <v>0</v>
          </cell>
          <cell r="J795">
            <v>0</v>
          </cell>
          <cell r="K795">
            <v>0</v>
          </cell>
        </row>
        <row r="796">
          <cell r="F796">
            <v>-90765815.819999993</v>
          </cell>
          <cell r="G796">
            <v>-4978186.5</v>
          </cell>
          <cell r="H796">
            <v>-95744002.319999993</v>
          </cell>
          <cell r="I796">
            <v>0</v>
          </cell>
          <cell r="J796">
            <v>-95744002.319999993</v>
          </cell>
          <cell r="K796">
            <v>-97140010</v>
          </cell>
        </row>
        <row r="797">
          <cell r="F797">
            <v>0</v>
          </cell>
          <cell r="G797">
            <v>0</v>
          </cell>
          <cell r="H797">
            <v>0</v>
          </cell>
          <cell r="I797">
            <v>0</v>
          </cell>
          <cell r="J797">
            <v>0</v>
          </cell>
          <cell r="K797">
            <v>0</v>
          </cell>
        </row>
        <row r="798">
          <cell r="F798">
            <v>536121164.51999998</v>
          </cell>
          <cell r="G798">
            <v>-9588176.8200000003</v>
          </cell>
          <cell r="H798">
            <v>526532987.69999999</v>
          </cell>
          <cell r="I798">
            <v>0</v>
          </cell>
          <cell r="J798">
            <v>526532987.69999999</v>
          </cell>
          <cell r="K798">
            <v>513193418</v>
          </cell>
        </row>
        <row r="799">
          <cell r="F799">
            <v>0</v>
          </cell>
          <cell r="G799">
            <v>0</v>
          </cell>
          <cell r="H799">
            <v>0</v>
          </cell>
          <cell r="I799">
            <v>0</v>
          </cell>
          <cell r="J799">
            <v>0</v>
          </cell>
          <cell r="K799">
            <v>0</v>
          </cell>
        </row>
        <row r="800">
          <cell r="F800">
            <v>22409.5</v>
          </cell>
          <cell r="G800">
            <v>0</v>
          </cell>
          <cell r="H800">
            <v>22409.5</v>
          </cell>
          <cell r="I800">
            <v>0</v>
          </cell>
          <cell r="J800">
            <v>22409.5</v>
          </cell>
          <cell r="K800">
            <v>22410</v>
          </cell>
        </row>
        <row r="801">
          <cell r="F801">
            <v>26388892.489999998</v>
          </cell>
          <cell r="G801">
            <v>0</v>
          </cell>
          <cell r="H801">
            <v>26388892.489999998</v>
          </cell>
          <cell r="I801">
            <v>0</v>
          </cell>
          <cell r="J801">
            <v>26388892.489999998</v>
          </cell>
          <cell r="K801">
            <v>23908934</v>
          </cell>
        </row>
        <row r="802">
          <cell r="F802">
            <v>10140255.52</v>
          </cell>
          <cell r="G802">
            <v>-224701.47</v>
          </cell>
          <cell r="H802">
            <v>9915554.0500000007</v>
          </cell>
          <cell r="I802">
            <v>0</v>
          </cell>
          <cell r="J802">
            <v>9915554.0500000007</v>
          </cell>
          <cell r="K802">
            <v>2174952</v>
          </cell>
        </row>
        <row r="803">
          <cell r="F803">
            <v>6569958.1200000001</v>
          </cell>
          <cell r="G803">
            <v>0</v>
          </cell>
          <cell r="H803">
            <v>6569958.1200000001</v>
          </cell>
          <cell r="I803">
            <v>0</v>
          </cell>
          <cell r="J803">
            <v>6569958.1200000001</v>
          </cell>
          <cell r="K803">
            <v>2469400</v>
          </cell>
        </row>
        <row r="804">
          <cell r="F804">
            <v>25492095.52</v>
          </cell>
          <cell r="G804">
            <v>0</v>
          </cell>
          <cell r="H804">
            <v>25492095.52</v>
          </cell>
          <cell r="I804">
            <v>0</v>
          </cell>
          <cell r="J804">
            <v>25492095.52</v>
          </cell>
          <cell r="K804">
            <v>15515213</v>
          </cell>
        </row>
        <row r="805">
          <cell r="F805">
            <v>51921861.439999998</v>
          </cell>
          <cell r="G805">
            <v>0</v>
          </cell>
          <cell r="H805">
            <v>51921861.439999998</v>
          </cell>
          <cell r="I805">
            <v>0</v>
          </cell>
          <cell r="J805">
            <v>51921861.439999998</v>
          </cell>
          <cell r="K805">
            <v>46059725</v>
          </cell>
        </row>
        <row r="806">
          <cell r="F806">
            <v>-169876852.28000486</v>
          </cell>
          <cell r="G806">
            <v>-1.0000019596191123E-2</v>
          </cell>
          <cell r="H806">
            <v>-169876852.29000774</v>
          </cell>
          <cell r="I806">
            <v>0</v>
          </cell>
          <cell r="J806">
            <v>-169876852.29000774</v>
          </cell>
          <cell r="K806">
            <v>-151979407.90000153</v>
          </cell>
        </row>
        <row r="808">
          <cell r="F808">
            <v>0</v>
          </cell>
          <cell r="G808">
            <v>0</v>
          </cell>
          <cell r="H808">
            <v>0</v>
          </cell>
          <cell r="I808">
            <v>0</v>
          </cell>
          <cell r="J808">
            <v>0</v>
          </cell>
          <cell r="K808">
            <v>0</v>
          </cell>
        </row>
        <row r="809">
          <cell r="F809">
            <v>0</v>
          </cell>
          <cell r="G809">
            <v>0</v>
          </cell>
          <cell r="H809">
            <v>0</v>
          </cell>
          <cell r="I809">
            <v>0</v>
          </cell>
          <cell r="J809">
            <v>0</v>
          </cell>
          <cell r="K809">
            <v>0</v>
          </cell>
        </row>
        <row r="810">
          <cell r="F810">
            <v>0</v>
          </cell>
          <cell r="G810">
            <v>0</v>
          </cell>
          <cell r="H810">
            <v>0</v>
          </cell>
          <cell r="I810">
            <v>0</v>
          </cell>
          <cell r="J810">
            <v>0</v>
          </cell>
          <cell r="K810">
            <v>0</v>
          </cell>
        </row>
        <row r="811">
          <cell r="F811">
            <v>0</v>
          </cell>
          <cell r="G811">
            <v>0</v>
          </cell>
          <cell r="H811">
            <v>0</v>
          </cell>
          <cell r="I811">
            <v>0</v>
          </cell>
          <cell r="J811">
            <v>0</v>
          </cell>
          <cell r="K811">
            <v>0</v>
          </cell>
        </row>
        <row r="812">
          <cell r="F812">
            <v>0</v>
          </cell>
          <cell r="G812">
            <v>0</v>
          </cell>
          <cell r="H812">
            <v>0</v>
          </cell>
          <cell r="I812">
            <v>0</v>
          </cell>
          <cell r="J812">
            <v>0</v>
          </cell>
          <cell r="K812">
            <v>0</v>
          </cell>
        </row>
        <row r="813">
          <cell r="F813">
            <v>0</v>
          </cell>
          <cell r="G813">
            <v>0</v>
          </cell>
          <cell r="H813">
            <v>0</v>
          </cell>
          <cell r="I813">
            <v>0</v>
          </cell>
          <cell r="J813">
            <v>0</v>
          </cell>
          <cell r="K813">
            <v>0</v>
          </cell>
        </row>
        <row r="814">
          <cell r="F814">
            <v>0</v>
          </cell>
          <cell r="G814">
            <v>0</v>
          </cell>
          <cell r="H814">
            <v>0</v>
          </cell>
          <cell r="I814">
            <v>0</v>
          </cell>
          <cell r="J814">
            <v>0</v>
          </cell>
          <cell r="K814">
            <v>0</v>
          </cell>
        </row>
        <row r="815">
          <cell r="F815">
            <v>0</v>
          </cell>
          <cell r="G815">
            <v>0</v>
          </cell>
          <cell r="H815">
            <v>0</v>
          </cell>
          <cell r="I815">
            <v>0</v>
          </cell>
          <cell r="J815">
            <v>0</v>
          </cell>
          <cell r="K815">
            <v>0</v>
          </cell>
        </row>
        <row r="816">
          <cell r="F816">
            <v>0</v>
          </cell>
          <cell r="G816">
            <v>0</v>
          </cell>
          <cell r="H816">
            <v>0</v>
          </cell>
          <cell r="I816">
            <v>0</v>
          </cell>
          <cell r="J816">
            <v>0</v>
          </cell>
          <cell r="K816">
            <v>0</v>
          </cell>
        </row>
        <row r="817">
          <cell r="F817">
            <v>0</v>
          </cell>
          <cell r="G817">
            <v>0</v>
          </cell>
          <cell r="H817">
            <v>0</v>
          </cell>
          <cell r="I817">
            <v>0</v>
          </cell>
          <cell r="J817">
            <v>0</v>
          </cell>
          <cell r="K817">
            <v>0</v>
          </cell>
        </row>
        <row r="818">
          <cell r="F818">
            <v>0</v>
          </cell>
          <cell r="G818">
            <v>0</v>
          </cell>
          <cell r="H818">
            <v>0</v>
          </cell>
          <cell r="I818">
            <v>0</v>
          </cell>
          <cell r="J818">
            <v>0</v>
          </cell>
          <cell r="K818">
            <v>0</v>
          </cell>
        </row>
        <row r="819">
          <cell r="F819">
            <v>0</v>
          </cell>
          <cell r="G819">
            <v>0</v>
          </cell>
          <cell r="H819">
            <v>0</v>
          </cell>
          <cell r="I819">
            <v>0</v>
          </cell>
          <cell r="J819">
            <v>0</v>
          </cell>
          <cell r="K819">
            <v>0</v>
          </cell>
        </row>
        <row r="820">
          <cell r="F820">
            <v>0</v>
          </cell>
          <cell r="G820">
            <v>0</v>
          </cell>
          <cell r="H820">
            <v>0</v>
          </cell>
          <cell r="I820">
            <v>0</v>
          </cell>
          <cell r="J820">
            <v>0</v>
          </cell>
          <cell r="K820">
            <v>0</v>
          </cell>
        </row>
        <row r="821">
          <cell r="F821">
            <v>0</v>
          </cell>
          <cell r="G821">
            <v>0</v>
          </cell>
          <cell r="H821">
            <v>0</v>
          </cell>
          <cell r="I821">
            <v>0</v>
          </cell>
          <cell r="J821">
            <v>0</v>
          </cell>
          <cell r="K821">
            <v>0</v>
          </cell>
        </row>
        <row r="822">
          <cell r="F822">
            <v>0</v>
          </cell>
          <cell r="G822">
            <v>0</v>
          </cell>
          <cell r="H822">
            <v>0</v>
          </cell>
          <cell r="I822">
            <v>0</v>
          </cell>
          <cell r="J822">
            <v>0</v>
          </cell>
          <cell r="K822">
            <v>0</v>
          </cell>
        </row>
        <row r="823">
          <cell r="F823">
            <v>0</v>
          </cell>
          <cell r="G823">
            <v>0</v>
          </cell>
          <cell r="H823">
            <v>0</v>
          </cell>
          <cell r="I823">
            <v>0</v>
          </cell>
          <cell r="J823">
            <v>0</v>
          </cell>
          <cell r="K823">
            <v>0</v>
          </cell>
        </row>
        <row r="824">
          <cell r="F824">
            <v>0</v>
          </cell>
          <cell r="G824">
            <v>0</v>
          </cell>
          <cell r="H824">
            <v>0</v>
          </cell>
          <cell r="I824">
            <v>0</v>
          </cell>
          <cell r="J824">
            <v>0</v>
          </cell>
          <cell r="K824">
            <v>0</v>
          </cell>
        </row>
        <row r="825">
          <cell r="F825">
            <v>0</v>
          </cell>
          <cell r="G825">
            <v>0</v>
          </cell>
          <cell r="H825">
            <v>0</v>
          </cell>
          <cell r="I825">
            <v>0</v>
          </cell>
          <cell r="J825">
            <v>0</v>
          </cell>
          <cell r="K825">
            <v>0</v>
          </cell>
        </row>
        <row r="826">
          <cell r="F826">
            <v>0</v>
          </cell>
          <cell r="G826">
            <v>0</v>
          </cell>
          <cell r="H826">
            <v>0</v>
          </cell>
          <cell r="I826">
            <v>0</v>
          </cell>
          <cell r="J826">
            <v>0</v>
          </cell>
          <cell r="K826">
            <v>0</v>
          </cell>
        </row>
        <row r="827">
          <cell r="F827">
            <v>0</v>
          </cell>
          <cell r="G827">
            <v>0</v>
          </cell>
          <cell r="H827">
            <v>0</v>
          </cell>
          <cell r="I827">
            <v>0</v>
          </cell>
          <cell r="J827">
            <v>0</v>
          </cell>
          <cell r="K827">
            <v>0</v>
          </cell>
        </row>
        <row r="828">
          <cell r="F828">
            <v>0</v>
          </cell>
          <cell r="G828">
            <v>0</v>
          </cell>
          <cell r="H828">
            <v>0</v>
          </cell>
          <cell r="I828">
            <v>0</v>
          </cell>
          <cell r="J828">
            <v>0</v>
          </cell>
          <cell r="K828">
            <v>0</v>
          </cell>
        </row>
        <row r="829">
          <cell r="F829">
            <v>0</v>
          </cell>
          <cell r="G829">
            <v>0</v>
          </cell>
          <cell r="H829">
            <v>0</v>
          </cell>
          <cell r="I829">
            <v>0</v>
          </cell>
          <cell r="J829">
            <v>0</v>
          </cell>
          <cell r="K829">
            <v>0</v>
          </cell>
        </row>
        <row r="830">
          <cell r="F830">
            <v>0</v>
          </cell>
          <cell r="G830">
            <v>0</v>
          </cell>
          <cell r="H830">
            <v>0</v>
          </cell>
          <cell r="I830">
            <v>0</v>
          </cell>
          <cell r="J830">
            <v>0</v>
          </cell>
          <cell r="K830">
            <v>0</v>
          </cell>
        </row>
        <row r="831">
          <cell r="F831">
            <v>0</v>
          </cell>
          <cell r="G831">
            <v>0</v>
          </cell>
          <cell r="H831">
            <v>0</v>
          </cell>
          <cell r="I831">
            <v>0</v>
          </cell>
          <cell r="J831">
            <v>0</v>
          </cell>
          <cell r="K831">
            <v>0</v>
          </cell>
        </row>
        <row r="833">
          <cell r="F833">
            <v>0</v>
          </cell>
          <cell r="G833">
            <v>0</v>
          </cell>
          <cell r="H833">
            <v>0</v>
          </cell>
          <cell r="I833">
            <v>0</v>
          </cell>
          <cell r="J833">
            <v>0</v>
          </cell>
          <cell r="K833">
            <v>0</v>
          </cell>
        </row>
        <row r="834">
          <cell r="F834">
            <v>0</v>
          </cell>
          <cell r="G834">
            <v>0</v>
          </cell>
          <cell r="H834">
            <v>0</v>
          </cell>
          <cell r="I834">
            <v>0</v>
          </cell>
          <cell r="J834">
            <v>0</v>
          </cell>
          <cell r="K834">
            <v>0</v>
          </cell>
        </row>
        <row r="836">
          <cell r="F836">
            <v>24781794.030000001</v>
          </cell>
          <cell r="G836">
            <v>0</v>
          </cell>
          <cell r="H836">
            <v>24781794.030000001</v>
          </cell>
          <cell r="I836">
            <v>0</v>
          </cell>
          <cell r="J836">
            <v>24781794.030000001</v>
          </cell>
          <cell r="K836">
            <v>6884347</v>
          </cell>
        </row>
        <row r="837">
          <cell r="F837">
            <v>145095058.25</v>
          </cell>
          <cell r="G837">
            <v>0</v>
          </cell>
          <cell r="H837">
            <v>145095058.25</v>
          </cell>
          <cell r="I837">
            <v>0</v>
          </cell>
          <cell r="J837">
            <v>145095058.25</v>
          </cell>
          <cell r="K837">
            <v>145095058</v>
          </cell>
        </row>
        <row r="838">
          <cell r="F838">
            <v>0</v>
          </cell>
          <cell r="G838">
            <v>0</v>
          </cell>
          <cell r="H838">
            <v>0</v>
          </cell>
          <cell r="I838">
            <v>0</v>
          </cell>
          <cell r="J838">
            <v>0</v>
          </cell>
          <cell r="K838">
            <v>0</v>
          </cell>
        </row>
        <row r="839">
          <cell r="F839">
            <v>-0.81</v>
          </cell>
          <cell r="G839">
            <v>0</v>
          </cell>
          <cell r="H839">
            <v>-0.81</v>
          </cell>
          <cell r="I839">
            <v>0</v>
          </cell>
          <cell r="J839">
            <v>-0.81</v>
          </cell>
          <cell r="K839">
            <v>-1</v>
          </cell>
        </row>
        <row r="840">
          <cell r="F840">
            <v>0</v>
          </cell>
          <cell r="G840">
            <v>0</v>
          </cell>
          <cell r="H840">
            <v>0</v>
          </cell>
          <cell r="I840">
            <v>0</v>
          </cell>
          <cell r="J840">
            <v>0</v>
          </cell>
          <cell r="K840">
            <v>0</v>
          </cell>
        </row>
        <row r="841">
          <cell r="F841">
            <v>0</v>
          </cell>
          <cell r="G841">
            <v>0</v>
          </cell>
          <cell r="H841">
            <v>0</v>
          </cell>
          <cell r="I841">
            <v>0</v>
          </cell>
          <cell r="J841">
            <v>0</v>
          </cell>
          <cell r="K841">
            <v>0</v>
          </cell>
        </row>
        <row r="842">
          <cell r="F842">
            <v>0</v>
          </cell>
          <cell r="G842">
            <v>0</v>
          </cell>
          <cell r="H842">
            <v>0</v>
          </cell>
          <cell r="I842">
            <v>0</v>
          </cell>
          <cell r="J842">
            <v>0</v>
          </cell>
          <cell r="K842">
            <v>0</v>
          </cell>
        </row>
        <row r="843">
          <cell r="F843">
            <v>0</v>
          </cell>
          <cell r="G843">
            <v>0</v>
          </cell>
          <cell r="H843">
            <v>0</v>
          </cell>
          <cell r="I843">
            <v>0</v>
          </cell>
          <cell r="J843">
            <v>0</v>
          </cell>
          <cell r="K843">
            <v>0</v>
          </cell>
        </row>
        <row r="844">
          <cell r="F844">
            <v>169876851.47</v>
          </cell>
          <cell r="G844">
            <v>0</v>
          </cell>
          <cell r="H844">
            <v>169876851.47</v>
          </cell>
          <cell r="I844">
            <v>0</v>
          </cell>
          <cell r="J844">
            <v>169876851.47</v>
          </cell>
          <cell r="K844">
            <v>151979404</v>
          </cell>
        </row>
        <row r="846">
          <cell r="F846">
            <v>-59500000</v>
          </cell>
          <cell r="G846">
            <v>0</v>
          </cell>
          <cell r="H846">
            <v>-59500000</v>
          </cell>
          <cell r="I846">
            <v>0</v>
          </cell>
          <cell r="J846">
            <v>-59500000</v>
          </cell>
          <cell r="K846">
            <v>-72884999</v>
          </cell>
        </row>
        <row r="847">
          <cell r="F847">
            <v>-59500000</v>
          </cell>
          <cell r="G847">
            <v>0</v>
          </cell>
          <cell r="H847">
            <v>-59500000</v>
          </cell>
          <cell r="I847">
            <v>0</v>
          </cell>
          <cell r="J847">
            <v>-59500000</v>
          </cell>
          <cell r="K847">
            <v>-72884999</v>
          </cell>
        </row>
        <row r="849">
          <cell r="F849">
            <v>0</v>
          </cell>
          <cell r="G849">
            <v>0</v>
          </cell>
          <cell r="H849">
            <v>0</v>
          </cell>
          <cell r="I849">
            <v>0</v>
          </cell>
          <cell r="J849">
            <v>0</v>
          </cell>
          <cell r="K849">
            <v>0</v>
          </cell>
        </row>
        <row r="851">
          <cell r="F851">
            <v>-5087464940.6400003</v>
          </cell>
          <cell r="G851">
            <v>810337622</v>
          </cell>
          <cell r="H851">
            <v>-4277127318.6399999</v>
          </cell>
          <cell r="I851">
            <v>0</v>
          </cell>
          <cell r="J851">
            <v>-4277127318.6399999</v>
          </cell>
          <cell r="K851">
            <v>-4263682679</v>
          </cell>
        </row>
        <row r="852">
          <cell r="F852">
            <v>-5087464940.6400003</v>
          </cell>
          <cell r="G852">
            <v>810337622</v>
          </cell>
          <cell r="H852">
            <v>-4277127318.6399999</v>
          </cell>
          <cell r="I852">
            <v>0</v>
          </cell>
          <cell r="J852">
            <v>-4277127318.6399999</v>
          </cell>
          <cell r="K852">
            <v>-4263682679</v>
          </cell>
        </row>
        <row r="854">
          <cell r="F854">
            <v>0</v>
          </cell>
          <cell r="G854">
            <v>0</v>
          </cell>
          <cell r="H854">
            <v>0</v>
          </cell>
          <cell r="I854">
            <v>0</v>
          </cell>
          <cell r="J854">
            <v>0</v>
          </cell>
          <cell r="K854">
            <v>0</v>
          </cell>
        </row>
        <row r="856">
          <cell r="F856">
            <v>-9874171690.7099991</v>
          </cell>
          <cell r="G856">
            <v>-456000000</v>
          </cell>
          <cell r="H856">
            <v>-10330171690.709999</v>
          </cell>
          <cell r="I856">
            <v>0</v>
          </cell>
          <cell r="J856">
            <v>-10330171690.709999</v>
          </cell>
          <cell r="K856">
            <v>-7370624997</v>
          </cell>
        </row>
        <row r="857">
          <cell r="F857">
            <v>1103949904.25</v>
          </cell>
          <cell r="G857">
            <v>0</v>
          </cell>
          <cell r="H857">
            <v>1103949904.25</v>
          </cell>
          <cell r="I857">
            <v>0</v>
          </cell>
          <cell r="J857">
            <v>1103949904.25</v>
          </cell>
          <cell r="K857">
            <v>269471426</v>
          </cell>
        </row>
        <row r="858">
          <cell r="F858">
            <v>347843.18</v>
          </cell>
          <cell r="G858">
            <v>0</v>
          </cell>
          <cell r="H858">
            <v>347843.18</v>
          </cell>
          <cell r="I858">
            <v>0</v>
          </cell>
          <cell r="J858">
            <v>347843.18</v>
          </cell>
          <cell r="K858">
            <v>347843</v>
          </cell>
        </row>
        <row r="859">
          <cell r="F859">
            <v>0</v>
          </cell>
          <cell r="G859">
            <v>0</v>
          </cell>
          <cell r="H859">
            <v>0</v>
          </cell>
          <cell r="I859">
            <v>0</v>
          </cell>
          <cell r="J859">
            <v>0</v>
          </cell>
          <cell r="K859">
            <v>0</v>
          </cell>
        </row>
        <row r="860">
          <cell r="F860">
            <v>1234397119.3299999</v>
          </cell>
          <cell r="G860">
            <v>0</v>
          </cell>
          <cell r="H860">
            <v>1234397119.3299999</v>
          </cell>
          <cell r="I860">
            <v>0</v>
          </cell>
          <cell r="J860">
            <v>1234397119.3299999</v>
          </cell>
          <cell r="K860">
            <v>1279849645</v>
          </cell>
        </row>
        <row r="861">
          <cell r="F861">
            <v>81146253.609999999</v>
          </cell>
          <cell r="G861">
            <v>0</v>
          </cell>
          <cell r="H861">
            <v>81146253.609999999</v>
          </cell>
          <cell r="I861">
            <v>0</v>
          </cell>
          <cell r="J861">
            <v>81146253.609999999</v>
          </cell>
          <cell r="K861">
            <v>56767439</v>
          </cell>
        </row>
        <row r="862">
          <cell r="F862">
            <v>8063199.9500000002</v>
          </cell>
          <cell r="G862">
            <v>0</v>
          </cell>
          <cell r="H862">
            <v>8063199.9500000002</v>
          </cell>
          <cell r="I862">
            <v>0</v>
          </cell>
          <cell r="J862">
            <v>8063199.9500000002</v>
          </cell>
          <cell r="K862">
            <v>8063200</v>
          </cell>
        </row>
        <row r="863">
          <cell r="F863">
            <v>21703976.629999999</v>
          </cell>
          <cell r="G863">
            <v>0</v>
          </cell>
          <cell r="H863">
            <v>21703976.629999999</v>
          </cell>
          <cell r="I863">
            <v>0</v>
          </cell>
          <cell r="J863">
            <v>21703976.629999999</v>
          </cell>
          <cell r="K863">
            <v>21703977</v>
          </cell>
        </row>
        <row r="864">
          <cell r="F864">
            <v>29344783.600000001</v>
          </cell>
          <cell r="G864">
            <v>0</v>
          </cell>
          <cell r="H864">
            <v>29344783.600000001</v>
          </cell>
          <cell r="I864">
            <v>0</v>
          </cell>
          <cell r="J864">
            <v>29344783.600000001</v>
          </cell>
          <cell r="K864">
            <v>29344784</v>
          </cell>
        </row>
        <row r="865">
          <cell r="F865">
            <v>66102654.549999997</v>
          </cell>
          <cell r="G865">
            <v>0</v>
          </cell>
          <cell r="H865">
            <v>66102654.549999997</v>
          </cell>
          <cell r="I865">
            <v>0</v>
          </cell>
          <cell r="J865">
            <v>66102654.549999997</v>
          </cell>
          <cell r="K865">
            <v>66102655</v>
          </cell>
        </row>
        <row r="866">
          <cell r="F866">
            <v>93711449.040000007</v>
          </cell>
          <cell r="G866">
            <v>0</v>
          </cell>
          <cell r="H866">
            <v>93711449.040000007</v>
          </cell>
          <cell r="I866">
            <v>0</v>
          </cell>
          <cell r="J866">
            <v>93711449.040000007</v>
          </cell>
          <cell r="K866">
            <v>93575261</v>
          </cell>
        </row>
        <row r="867">
          <cell r="F867">
            <v>121638402.88</v>
          </cell>
          <cell r="G867">
            <v>0</v>
          </cell>
          <cell r="H867">
            <v>121638402.88</v>
          </cell>
          <cell r="I867">
            <v>0</v>
          </cell>
          <cell r="J867">
            <v>121638402.88</v>
          </cell>
          <cell r="K867">
            <v>121118397</v>
          </cell>
        </row>
        <row r="868">
          <cell r="F868">
            <v>384681288.19</v>
          </cell>
          <cell r="G868">
            <v>0</v>
          </cell>
          <cell r="H868">
            <v>384681288.19</v>
          </cell>
          <cell r="I868">
            <v>0</v>
          </cell>
          <cell r="J868">
            <v>384681288.19</v>
          </cell>
          <cell r="K868">
            <v>384319646</v>
          </cell>
        </row>
        <row r="869">
          <cell r="F869">
            <v>-441642.8</v>
          </cell>
          <cell r="G869">
            <v>0</v>
          </cell>
          <cell r="H869">
            <v>-441642.8</v>
          </cell>
          <cell r="I869">
            <v>0</v>
          </cell>
          <cell r="J869">
            <v>-441642.8</v>
          </cell>
          <cell r="K869">
            <v>-443390</v>
          </cell>
        </row>
        <row r="870">
          <cell r="F870">
            <v>-3186244</v>
          </cell>
          <cell r="G870">
            <v>0</v>
          </cell>
          <cell r="H870">
            <v>-3186244</v>
          </cell>
          <cell r="I870">
            <v>0</v>
          </cell>
          <cell r="J870">
            <v>-3186244</v>
          </cell>
          <cell r="K870">
            <v>-3186244</v>
          </cell>
        </row>
        <row r="871">
          <cell r="F871">
            <v>349767078.38</v>
          </cell>
          <cell r="G871">
            <v>0</v>
          </cell>
          <cell r="H871">
            <v>349767078.38</v>
          </cell>
          <cell r="I871">
            <v>0</v>
          </cell>
          <cell r="J871">
            <v>349767078.38</v>
          </cell>
          <cell r="K871">
            <v>349732659</v>
          </cell>
        </row>
        <row r="872">
          <cell r="F872">
            <v>189656562.38</v>
          </cell>
          <cell r="G872">
            <v>0</v>
          </cell>
          <cell r="H872">
            <v>189656562.38</v>
          </cell>
          <cell r="I872">
            <v>0</v>
          </cell>
          <cell r="J872">
            <v>189656562.38</v>
          </cell>
          <cell r="K872">
            <v>203638817</v>
          </cell>
        </row>
        <row r="873">
          <cell r="F873">
            <v>554824074.85000002</v>
          </cell>
          <cell r="G873">
            <v>0</v>
          </cell>
          <cell r="H873">
            <v>554824074.85000002</v>
          </cell>
          <cell r="I873">
            <v>0</v>
          </cell>
          <cell r="J873">
            <v>554824074.85000002</v>
          </cell>
          <cell r="K873">
            <v>363792524.69999999</v>
          </cell>
        </row>
        <row r="874">
          <cell r="F874">
            <v>354879986.19</v>
          </cell>
          <cell r="G874">
            <v>1229788.0900000001</v>
          </cell>
          <cell r="H874">
            <v>356109774.27999997</v>
          </cell>
          <cell r="I874">
            <v>0</v>
          </cell>
          <cell r="J874">
            <v>356109774.27999997</v>
          </cell>
          <cell r="K874">
            <v>0</v>
          </cell>
        </row>
        <row r="875">
          <cell r="F875">
            <v>0</v>
          </cell>
          <cell r="G875">
            <v>0</v>
          </cell>
          <cell r="H875">
            <v>0</v>
          </cell>
          <cell r="I875">
            <v>0</v>
          </cell>
          <cell r="J875">
            <v>0</v>
          </cell>
          <cell r="K875">
            <v>0</v>
          </cell>
        </row>
        <row r="876">
          <cell r="F876">
            <v>0</v>
          </cell>
          <cell r="G876">
            <v>0</v>
          </cell>
          <cell r="H876">
            <v>0</v>
          </cell>
          <cell r="I876">
            <v>0</v>
          </cell>
          <cell r="J876">
            <v>0</v>
          </cell>
          <cell r="K876">
            <v>0</v>
          </cell>
        </row>
        <row r="877">
          <cell r="F877">
            <v>-41619.370000000003</v>
          </cell>
          <cell r="G877">
            <v>0</v>
          </cell>
          <cell r="H877">
            <v>-41619.370000000003</v>
          </cell>
          <cell r="I877">
            <v>0</v>
          </cell>
          <cell r="J877">
            <v>-41619.370000000003</v>
          </cell>
          <cell r="K877">
            <v>-42460</v>
          </cell>
        </row>
        <row r="878">
          <cell r="F878">
            <v>0</v>
          </cell>
          <cell r="G878">
            <v>0</v>
          </cell>
          <cell r="H878">
            <v>0</v>
          </cell>
          <cell r="I878">
            <v>0</v>
          </cell>
          <cell r="J878">
            <v>0</v>
          </cell>
          <cell r="K878">
            <v>0</v>
          </cell>
        </row>
        <row r="879">
          <cell r="F879">
            <v>0</v>
          </cell>
          <cell r="G879">
            <v>0</v>
          </cell>
          <cell r="H879">
            <v>0</v>
          </cell>
          <cell r="I879">
            <v>0</v>
          </cell>
          <cell r="J879">
            <v>0</v>
          </cell>
          <cell r="K879">
            <v>0</v>
          </cell>
        </row>
        <row r="880">
          <cell r="F880">
            <v>0</v>
          </cell>
          <cell r="G880">
            <v>0</v>
          </cell>
          <cell r="H880">
            <v>0</v>
          </cell>
          <cell r="I880">
            <v>0</v>
          </cell>
          <cell r="J880">
            <v>0</v>
          </cell>
          <cell r="K880">
            <v>0</v>
          </cell>
        </row>
        <row r="881">
          <cell r="F881">
            <v>0</v>
          </cell>
          <cell r="G881">
            <v>0</v>
          </cell>
          <cell r="H881">
            <v>0</v>
          </cell>
          <cell r="I881">
            <v>0</v>
          </cell>
          <cell r="J881">
            <v>0</v>
          </cell>
          <cell r="K881">
            <v>0</v>
          </cell>
        </row>
        <row r="882">
          <cell r="F882">
            <v>0</v>
          </cell>
          <cell r="G882">
            <v>0</v>
          </cell>
          <cell r="H882">
            <v>0</v>
          </cell>
          <cell r="I882">
            <v>0</v>
          </cell>
          <cell r="J882">
            <v>0</v>
          </cell>
          <cell r="K882">
            <v>0</v>
          </cell>
        </row>
        <row r="883">
          <cell r="F883">
            <v>0</v>
          </cell>
          <cell r="G883">
            <v>0</v>
          </cell>
          <cell r="H883">
            <v>0</v>
          </cell>
          <cell r="I883">
            <v>0</v>
          </cell>
          <cell r="J883">
            <v>0</v>
          </cell>
          <cell r="K883">
            <v>0</v>
          </cell>
        </row>
        <row r="884">
          <cell r="F884">
            <v>0</v>
          </cell>
          <cell r="G884">
            <v>0</v>
          </cell>
          <cell r="H884">
            <v>0</v>
          </cell>
          <cell r="I884">
            <v>0</v>
          </cell>
          <cell r="J884">
            <v>0</v>
          </cell>
          <cell r="K884">
            <v>0</v>
          </cell>
        </row>
        <row r="885">
          <cell r="F885">
            <v>0</v>
          </cell>
          <cell r="G885">
            <v>0</v>
          </cell>
          <cell r="H885">
            <v>0</v>
          </cell>
          <cell r="I885">
            <v>0</v>
          </cell>
          <cell r="J885">
            <v>0</v>
          </cell>
          <cell r="K885">
            <v>0</v>
          </cell>
        </row>
        <row r="886">
          <cell r="F886">
            <v>0</v>
          </cell>
          <cell r="G886">
            <v>0</v>
          </cell>
          <cell r="H886">
            <v>0</v>
          </cell>
          <cell r="I886">
            <v>0</v>
          </cell>
          <cell r="J886">
            <v>0</v>
          </cell>
          <cell r="K886">
            <v>0</v>
          </cell>
        </row>
        <row r="887">
          <cell r="F887">
            <v>0</v>
          </cell>
          <cell r="G887">
            <v>0</v>
          </cell>
          <cell r="H887">
            <v>0</v>
          </cell>
          <cell r="I887">
            <v>0</v>
          </cell>
          <cell r="J887">
            <v>0</v>
          </cell>
          <cell r="K887">
            <v>0</v>
          </cell>
        </row>
        <row r="888">
          <cell r="F888">
            <v>0</v>
          </cell>
          <cell r="G888">
            <v>0</v>
          </cell>
          <cell r="H888">
            <v>0</v>
          </cell>
          <cell r="I888">
            <v>0</v>
          </cell>
          <cell r="J888">
            <v>0</v>
          </cell>
          <cell r="K888">
            <v>0</v>
          </cell>
        </row>
        <row r="889">
          <cell r="F889">
            <v>0</v>
          </cell>
          <cell r="G889">
            <v>0</v>
          </cell>
          <cell r="H889">
            <v>0</v>
          </cell>
          <cell r="I889">
            <v>0</v>
          </cell>
          <cell r="J889">
            <v>0</v>
          </cell>
          <cell r="K889">
            <v>0</v>
          </cell>
        </row>
        <row r="890">
          <cell r="F890">
            <v>0</v>
          </cell>
          <cell r="G890">
            <v>0</v>
          </cell>
          <cell r="H890">
            <v>0</v>
          </cell>
          <cell r="I890">
            <v>0</v>
          </cell>
          <cell r="J890">
            <v>0</v>
          </cell>
          <cell r="K890">
            <v>0</v>
          </cell>
        </row>
        <row r="891">
          <cell r="F891">
            <v>142734575.5</v>
          </cell>
          <cell r="G891">
            <v>0</v>
          </cell>
          <cell r="H891">
            <v>142734575.5</v>
          </cell>
          <cell r="I891">
            <v>0</v>
          </cell>
          <cell r="J891">
            <v>142734575.5</v>
          </cell>
          <cell r="K891">
            <v>123783746</v>
          </cell>
        </row>
        <row r="892">
          <cell r="F892">
            <v>852.91</v>
          </cell>
          <cell r="G892">
            <v>0</v>
          </cell>
          <cell r="H892">
            <v>852.91</v>
          </cell>
          <cell r="I892">
            <v>0</v>
          </cell>
          <cell r="J892">
            <v>852.91</v>
          </cell>
          <cell r="K892">
            <v>0</v>
          </cell>
        </row>
        <row r="893">
          <cell r="F893">
            <v>434643888</v>
          </cell>
          <cell r="G893">
            <v>25211410</v>
          </cell>
          <cell r="H893">
            <v>459855298</v>
          </cell>
          <cell r="I893">
            <v>0</v>
          </cell>
          <cell r="J893">
            <v>459855298</v>
          </cell>
          <cell r="K893">
            <v>206650948</v>
          </cell>
        </row>
        <row r="894">
          <cell r="F894">
            <v>-3452.53</v>
          </cell>
          <cell r="G894">
            <v>0</v>
          </cell>
          <cell r="H894">
            <v>-3452.53</v>
          </cell>
          <cell r="I894">
            <v>0</v>
          </cell>
          <cell r="J894">
            <v>-3452.53</v>
          </cell>
          <cell r="K894">
            <v>-3453</v>
          </cell>
        </row>
        <row r="895">
          <cell r="F895">
            <v>0</v>
          </cell>
          <cell r="G895">
            <v>0</v>
          </cell>
          <cell r="H895">
            <v>0</v>
          </cell>
          <cell r="I895">
            <v>0</v>
          </cell>
          <cell r="J895">
            <v>0</v>
          </cell>
          <cell r="K895">
            <v>0</v>
          </cell>
        </row>
        <row r="896">
          <cell r="F896">
            <v>0</v>
          </cell>
          <cell r="G896">
            <v>0</v>
          </cell>
          <cell r="H896">
            <v>0</v>
          </cell>
          <cell r="I896">
            <v>0</v>
          </cell>
          <cell r="J896">
            <v>0</v>
          </cell>
          <cell r="K896">
            <v>0</v>
          </cell>
        </row>
        <row r="897">
          <cell r="F897">
            <v>0</v>
          </cell>
          <cell r="G897">
            <v>0</v>
          </cell>
          <cell r="H897">
            <v>0</v>
          </cell>
          <cell r="I897">
            <v>0</v>
          </cell>
          <cell r="J897">
            <v>0</v>
          </cell>
          <cell r="K897">
            <v>0</v>
          </cell>
        </row>
        <row r="898">
          <cell r="F898">
            <v>0</v>
          </cell>
          <cell r="G898">
            <v>0</v>
          </cell>
          <cell r="H898">
            <v>0</v>
          </cell>
          <cell r="I898">
            <v>0</v>
          </cell>
          <cell r="J898">
            <v>0</v>
          </cell>
          <cell r="K898">
            <v>0</v>
          </cell>
        </row>
        <row r="899">
          <cell r="F899">
            <v>0</v>
          </cell>
          <cell r="G899">
            <v>0</v>
          </cell>
          <cell r="H899">
            <v>0</v>
          </cell>
          <cell r="I899">
            <v>0</v>
          </cell>
          <cell r="J899">
            <v>0</v>
          </cell>
          <cell r="K899">
            <v>0</v>
          </cell>
        </row>
        <row r="900">
          <cell r="F900">
            <v>-4706250755.9899988</v>
          </cell>
          <cell r="G900">
            <v>-429558801.91000003</v>
          </cell>
          <cell r="H900">
            <v>-5135809557.8999987</v>
          </cell>
          <cell r="I900">
            <v>0</v>
          </cell>
          <cell r="J900">
            <v>-5135809557.8999987</v>
          </cell>
          <cell r="K900">
            <v>-3796037576.3000002</v>
          </cell>
        </row>
        <row r="902">
          <cell r="F902">
            <v>0</v>
          </cell>
          <cell r="G902">
            <v>0</v>
          </cell>
          <cell r="H902">
            <v>0</v>
          </cell>
          <cell r="I902">
            <v>0</v>
          </cell>
          <cell r="J902">
            <v>0</v>
          </cell>
          <cell r="K902">
            <v>0</v>
          </cell>
        </row>
        <row r="903">
          <cell r="F903">
            <v>0</v>
          </cell>
          <cell r="G903">
            <v>0</v>
          </cell>
          <cell r="H903">
            <v>0</v>
          </cell>
          <cell r="I903">
            <v>0</v>
          </cell>
          <cell r="J903">
            <v>0</v>
          </cell>
          <cell r="K903">
            <v>0</v>
          </cell>
        </row>
        <row r="905">
          <cell r="F905">
            <v>0</v>
          </cell>
          <cell r="G905">
            <v>0</v>
          </cell>
          <cell r="H905">
            <v>0</v>
          </cell>
          <cell r="I905">
            <v>0</v>
          </cell>
          <cell r="J905">
            <v>0</v>
          </cell>
          <cell r="K905">
            <v>0</v>
          </cell>
        </row>
        <row r="907">
          <cell r="F907">
            <v>-1128147198.6900001</v>
          </cell>
          <cell r="G907">
            <v>-2200000000</v>
          </cell>
          <cell r="H907">
            <v>-3328147198.6900001</v>
          </cell>
          <cell r="I907">
            <v>0</v>
          </cell>
          <cell r="J907">
            <v>-3328147198.6900001</v>
          </cell>
          <cell r="K907">
            <v>-4240645461</v>
          </cell>
        </row>
        <row r="908">
          <cell r="F908">
            <v>-1128147198.6900001</v>
          </cell>
          <cell r="G908">
            <v>-2200000000</v>
          </cell>
          <cell r="H908">
            <v>-3328147198.6900001</v>
          </cell>
          <cell r="I908">
            <v>0</v>
          </cell>
          <cell r="J908">
            <v>-3328147198.6900001</v>
          </cell>
          <cell r="K908">
            <v>-4240645461</v>
          </cell>
        </row>
        <row r="910">
          <cell r="F910">
            <v>-22987146531.779999</v>
          </cell>
          <cell r="G910">
            <v>98963318.450000003</v>
          </cell>
          <cell r="H910">
            <v>-22888183213.330002</v>
          </cell>
          <cell r="I910">
            <v>0</v>
          </cell>
          <cell r="J910">
            <v>-22888183213.330002</v>
          </cell>
          <cell r="K910">
            <v>-18021722569</v>
          </cell>
        </row>
        <row r="911">
          <cell r="F911">
            <v>-1367164466.29</v>
          </cell>
          <cell r="G911">
            <v>1739079.26</v>
          </cell>
          <cell r="H911">
            <v>-1365425387.03</v>
          </cell>
          <cell r="I911">
            <v>0</v>
          </cell>
          <cell r="J911">
            <v>-1365425387.03</v>
          </cell>
          <cell r="K911">
            <v>-1704067657</v>
          </cell>
        </row>
        <row r="912">
          <cell r="F912">
            <v>-14147342286.809999</v>
          </cell>
          <cell r="G912">
            <v>-50833298.460000001</v>
          </cell>
          <cell r="H912">
            <v>-14198175585.27</v>
          </cell>
          <cell r="I912">
            <v>0</v>
          </cell>
          <cell r="J912">
            <v>-14198175585.27</v>
          </cell>
          <cell r="K912">
            <v>-12471536465</v>
          </cell>
        </row>
        <row r="913">
          <cell r="F913">
            <v>-17325480366.02</v>
          </cell>
          <cell r="G913">
            <v>2176341.29</v>
          </cell>
          <cell r="H913">
            <v>-17323304024.73</v>
          </cell>
          <cell r="I913">
            <v>0</v>
          </cell>
          <cell r="J913">
            <v>-17323304024.73</v>
          </cell>
          <cell r="K913">
            <v>-13227476075</v>
          </cell>
        </row>
        <row r="914">
          <cell r="F914">
            <v>0</v>
          </cell>
          <cell r="G914">
            <v>0</v>
          </cell>
          <cell r="H914">
            <v>0</v>
          </cell>
          <cell r="I914">
            <v>0</v>
          </cell>
          <cell r="J914">
            <v>0</v>
          </cell>
          <cell r="K914">
            <v>0.09</v>
          </cell>
        </row>
        <row r="915">
          <cell r="F915">
            <v>-53865367.439999998</v>
          </cell>
          <cell r="G915">
            <v>-2790836.06</v>
          </cell>
          <cell r="H915">
            <v>-56656203.5</v>
          </cell>
          <cell r="I915">
            <v>0</v>
          </cell>
          <cell r="J915">
            <v>-56656203.5</v>
          </cell>
          <cell r="K915">
            <v>130460536</v>
          </cell>
        </row>
        <row r="916">
          <cell r="F916">
            <v>-55880999018.339996</v>
          </cell>
          <cell r="G916">
            <v>49254604.480000004</v>
          </cell>
          <cell r="H916">
            <v>-55831744413.860001</v>
          </cell>
          <cell r="I916">
            <v>0</v>
          </cell>
          <cell r="J916">
            <v>-55831744413.860001</v>
          </cell>
          <cell r="K916">
            <v>-45294342229.910004</v>
          </cell>
        </row>
        <row r="918">
          <cell r="F918">
            <v>-3694619113.5999999</v>
          </cell>
          <cell r="G918">
            <v>-24042339.93</v>
          </cell>
          <cell r="H918">
            <v>-3718661453.5300002</v>
          </cell>
          <cell r="I918">
            <v>0</v>
          </cell>
          <cell r="J918">
            <v>-3718661453.5300002</v>
          </cell>
          <cell r="K918">
            <v>-2120003059</v>
          </cell>
        </row>
        <row r="919">
          <cell r="F919">
            <v>0</v>
          </cell>
          <cell r="G919">
            <v>0</v>
          </cell>
          <cell r="H919">
            <v>0</v>
          </cell>
          <cell r="I919">
            <v>0</v>
          </cell>
          <cell r="J919">
            <v>0</v>
          </cell>
          <cell r="K919">
            <v>0</v>
          </cell>
        </row>
        <row r="920">
          <cell r="F920">
            <v>-3694619113.5999999</v>
          </cell>
          <cell r="G920">
            <v>-24042339.93</v>
          </cell>
          <cell r="H920">
            <v>-3718661453.5300002</v>
          </cell>
          <cell r="I920">
            <v>0</v>
          </cell>
          <cell r="J920">
            <v>-3718661453.5300002</v>
          </cell>
          <cell r="K920">
            <v>-2120003059</v>
          </cell>
        </row>
        <row r="922">
          <cell r="F922">
            <v>-536843573.33999997</v>
          </cell>
          <cell r="G922">
            <v>9612844.1500000004</v>
          </cell>
          <cell r="H922">
            <v>-527230729.19</v>
          </cell>
          <cell r="I922">
            <v>0</v>
          </cell>
          <cell r="J922">
            <v>-527230729.19</v>
          </cell>
          <cell r="K922">
            <v>-477661568.80000001</v>
          </cell>
        </row>
        <row r="923">
          <cell r="F923">
            <v>-536843573.33999997</v>
          </cell>
          <cell r="G923">
            <v>9612844.1500000004</v>
          </cell>
          <cell r="H923">
            <v>-527230729.19</v>
          </cell>
          <cell r="I923">
            <v>0</v>
          </cell>
          <cell r="J923">
            <v>-527230729.19</v>
          </cell>
          <cell r="K923">
            <v>-477661568.80000001</v>
          </cell>
        </row>
        <row r="925">
          <cell r="F925">
            <v>-78492891.239999995</v>
          </cell>
          <cell r="G925">
            <v>0</v>
          </cell>
          <cell r="H925">
            <v>-78492891.239999995</v>
          </cell>
          <cell r="I925">
            <v>0</v>
          </cell>
          <cell r="J925">
            <v>-78492891.239999995</v>
          </cell>
          <cell r="K925">
            <v>0</v>
          </cell>
        </row>
        <row r="926">
          <cell r="F926">
            <v>-406691299.52999997</v>
          </cell>
          <cell r="G926">
            <v>0</v>
          </cell>
          <cell r="H926">
            <v>-406691299.52999997</v>
          </cell>
          <cell r="I926">
            <v>0</v>
          </cell>
          <cell r="J926">
            <v>-406691299.52999997</v>
          </cell>
          <cell r="K926">
            <v>-386691489</v>
          </cell>
        </row>
        <row r="927">
          <cell r="F927">
            <v>-485184190.76999998</v>
          </cell>
          <cell r="G927">
            <v>0</v>
          </cell>
          <cell r="H927">
            <v>-485184190.76999998</v>
          </cell>
          <cell r="I927">
            <v>0</v>
          </cell>
          <cell r="J927">
            <v>-485184190.76999998</v>
          </cell>
          <cell r="K927">
            <v>-386691489</v>
          </cell>
        </row>
        <row r="929">
          <cell r="F929">
            <v>-1746559236.0599999</v>
          </cell>
          <cell r="G929">
            <v>0</v>
          </cell>
          <cell r="H929">
            <v>-1746559236.0599999</v>
          </cell>
          <cell r="I929">
            <v>0</v>
          </cell>
          <cell r="J929">
            <v>-1746559236.0599999</v>
          </cell>
          <cell r="K929">
            <v>-1277585112</v>
          </cell>
        </row>
        <row r="930">
          <cell r="F930">
            <v>-1746559236.0599999</v>
          </cell>
          <cell r="G930">
            <v>0</v>
          </cell>
          <cell r="H930">
            <v>-1746559236.0599999</v>
          </cell>
          <cell r="I930">
            <v>0</v>
          </cell>
          <cell r="J930">
            <v>-1746559236.0599999</v>
          </cell>
          <cell r="K930">
            <v>-1277585112</v>
          </cell>
        </row>
        <row r="932">
          <cell r="F932">
            <v>-6409011</v>
          </cell>
          <cell r="G932">
            <v>0</v>
          </cell>
          <cell r="H932">
            <v>-6409011</v>
          </cell>
          <cell r="I932">
            <v>0</v>
          </cell>
          <cell r="J932">
            <v>-6409011</v>
          </cell>
          <cell r="K932">
            <v>-5095382</v>
          </cell>
        </row>
        <row r="933">
          <cell r="F933">
            <v>-124966312.08</v>
          </cell>
          <cell r="G933">
            <v>0</v>
          </cell>
          <cell r="H933">
            <v>-124966312.08</v>
          </cell>
          <cell r="I933">
            <v>0</v>
          </cell>
          <cell r="J933">
            <v>-124966312.08</v>
          </cell>
          <cell r="K933">
            <v>-249538415.5</v>
          </cell>
        </row>
        <row r="934">
          <cell r="F934">
            <v>-224206689.34</v>
          </cell>
          <cell r="G934">
            <v>0</v>
          </cell>
          <cell r="H934">
            <v>-224206689.34</v>
          </cell>
          <cell r="I934">
            <v>0</v>
          </cell>
          <cell r="J934">
            <v>-224206689.34</v>
          </cell>
          <cell r="K934">
            <v>0</v>
          </cell>
        </row>
        <row r="935">
          <cell r="F935">
            <v>-13384999</v>
          </cell>
          <cell r="G935">
            <v>0</v>
          </cell>
          <cell r="H935">
            <v>-13384999</v>
          </cell>
          <cell r="I935">
            <v>0</v>
          </cell>
          <cell r="J935">
            <v>-13384999</v>
          </cell>
          <cell r="K935">
            <v>-1291896</v>
          </cell>
        </row>
        <row r="936">
          <cell r="F936">
            <v>-1221100.6499999999</v>
          </cell>
          <cell r="G936">
            <v>0</v>
          </cell>
          <cell r="H936">
            <v>-1221100.6499999999</v>
          </cell>
          <cell r="I936">
            <v>0</v>
          </cell>
          <cell r="J936">
            <v>-1221100.6499999999</v>
          </cell>
          <cell r="K936">
            <v>-183844</v>
          </cell>
        </row>
        <row r="937">
          <cell r="F937">
            <v>0</v>
          </cell>
          <cell r="G937">
            <v>0</v>
          </cell>
          <cell r="H937">
            <v>0</v>
          </cell>
          <cell r="I937">
            <v>0</v>
          </cell>
          <cell r="J937">
            <v>0</v>
          </cell>
          <cell r="K937">
            <v>0</v>
          </cell>
        </row>
        <row r="938">
          <cell r="F938">
            <v>-370188112.06999999</v>
          </cell>
          <cell r="G938">
            <v>0</v>
          </cell>
          <cell r="H938">
            <v>-370188112.06999999</v>
          </cell>
          <cell r="I938">
            <v>0</v>
          </cell>
          <cell r="J938">
            <v>-370188112.06999999</v>
          </cell>
          <cell r="K938">
            <v>-256109537.5</v>
          </cell>
        </row>
        <row r="940">
          <cell r="F940">
            <v>-794236093.28999996</v>
          </cell>
          <cell r="G940">
            <v>-110549.69</v>
          </cell>
          <cell r="H940">
            <v>-794346642.98000002</v>
          </cell>
          <cell r="I940">
            <v>0</v>
          </cell>
          <cell r="J940">
            <v>-794346642.98000002</v>
          </cell>
          <cell r="K940">
            <v>65168340.719999999</v>
          </cell>
        </row>
        <row r="941">
          <cell r="F941">
            <v>-217729409.75</v>
          </cell>
          <cell r="G941">
            <v>-108824.76</v>
          </cell>
          <cell r="H941">
            <v>-217838234.50999999</v>
          </cell>
          <cell r="I941">
            <v>0</v>
          </cell>
          <cell r="J941">
            <v>-217838234.50999999</v>
          </cell>
          <cell r="K941">
            <v>-346575609.30000001</v>
          </cell>
        </row>
        <row r="942">
          <cell r="F942">
            <v>-480349523.12</v>
          </cell>
          <cell r="G942">
            <v>0</v>
          </cell>
          <cell r="H942">
            <v>-480349523.12</v>
          </cell>
          <cell r="I942">
            <v>0</v>
          </cell>
          <cell r="J942">
            <v>-480349523.12</v>
          </cell>
          <cell r="K942">
            <v>-21734302</v>
          </cell>
        </row>
        <row r="943">
          <cell r="F943">
            <v>667345983.5</v>
          </cell>
          <cell r="G943">
            <v>0</v>
          </cell>
          <cell r="H943">
            <v>667345983.5</v>
          </cell>
          <cell r="I943">
            <v>0</v>
          </cell>
          <cell r="J943">
            <v>667345983.5</v>
          </cell>
          <cell r="K943">
            <v>-56085726</v>
          </cell>
        </row>
        <row r="944">
          <cell r="F944">
            <v>0</v>
          </cell>
          <cell r="G944">
            <v>0</v>
          </cell>
          <cell r="H944">
            <v>0</v>
          </cell>
          <cell r="I944">
            <v>0</v>
          </cell>
          <cell r="J944">
            <v>0</v>
          </cell>
          <cell r="K944">
            <v>-27506938</v>
          </cell>
        </row>
        <row r="945">
          <cell r="F945">
            <v>176209795.75</v>
          </cell>
          <cell r="G945">
            <v>-45927624.490000002</v>
          </cell>
          <cell r="H945">
            <v>130282171.26000001</v>
          </cell>
          <cell r="I945">
            <v>0</v>
          </cell>
          <cell r="J945">
            <v>130282171.26000001</v>
          </cell>
          <cell r="K945">
            <v>-186685258.80000001</v>
          </cell>
        </row>
        <row r="946">
          <cell r="F946">
            <v>-648759246.90999985</v>
          </cell>
          <cell r="G946">
            <v>-46146998.940000005</v>
          </cell>
          <cell r="H946">
            <v>-694906245.85000014</v>
          </cell>
          <cell r="I946">
            <v>0</v>
          </cell>
          <cell r="J946">
            <v>-694906245.85000014</v>
          </cell>
          <cell r="K946">
            <v>-573419493.38000011</v>
          </cell>
        </row>
        <row r="948">
          <cell r="F948">
            <v>-320361533.75999999</v>
          </cell>
          <cell r="G948">
            <v>-2987189656.5799999</v>
          </cell>
          <cell r="H948">
            <v>-3307551190.3400002</v>
          </cell>
          <cell r="I948">
            <v>0</v>
          </cell>
          <cell r="J948">
            <v>-3307551190.3400002</v>
          </cell>
          <cell r="K948">
            <v>-386179389.80000001</v>
          </cell>
        </row>
        <row r="949">
          <cell r="F949">
            <v>-43921828.880000003</v>
          </cell>
          <cell r="G949">
            <v>0</v>
          </cell>
          <cell r="H949">
            <v>-43921828.880000003</v>
          </cell>
          <cell r="I949">
            <v>0</v>
          </cell>
          <cell r="J949">
            <v>-43921828.880000003</v>
          </cell>
          <cell r="K949">
            <v>-10914157</v>
          </cell>
        </row>
        <row r="950">
          <cell r="F950">
            <v>-364283362.63999999</v>
          </cell>
          <cell r="G950">
            <v>-2987189656.5799999</v>
          </cell>
          <cell r="H950">
            <v>-3351473019.2200003</v>
          </cell>
          <cell r="I950">
            <v>0</v>
          </cell>
          <cell r="J950">
            <v>-3351473019.2200003</v>
          </cell>
          <cell r="K950">
            <v>-397093546.80000001</v>
          </cell>
        </row>
        <row r="952">
          <cell r="F952">
            <v>0</v>
          </cell>
          <cell r="G952">
            <v>0</v>
          </cell>
          <cell r="H952">
            <v>0</v>
          </cell>
          <cell r="I952">
            <v>0</v>
          </cell>
          <cell r="J952">
            <v>0</v>
          </cell>
          <cell r="K952">
            <v>0</v>
          </cell>
        </row>
        <row r="953">
          <cell r="F953">
            <v>0</v>
          </cell>
          <cell r="G953">
            <v>0</v>
          </cell>
          <cell r="H953">
            <v>0</v>
          </cell>
          <cell r="I953">
            <v>0</v>
          </cell>
          <cell r="J953">
            <v>0</v>
          </cell>
          <cell r="K953">
            <v>0</v>
          </cell>
        </row>
        <row r="955">
          <cell r="F955">
            <v>-1187756</v>
          </cell>
          <cell r="G955">
            <v>0</v>
          </cell>
          <cell r="H955">
            <v>-1187756</v>
          </cell>
          <cell r="I955">
            <v>0</v>
          </cell>
          <cell r="J955">
            <v>-1187756</v>
          </cell>
          <cell r="K955">
            <v>-3198670</v>
          </cell>
        </row>
        <row r="956">
          <cell r="F956">
            <v>-1187756</v>
          </cell>
          <cell r="G956">
            <v>0</v>
          </cell>
          <cell r="H956">
            <v>-1187756</v>
          </cell>
          <cell r="I956">
            <v>0</v>
          </cell>
          <cell r="J956">
            <v>-1187756</v>
          </cell>
          <cell r="K956">
            <v>-3198670</v>
          </cell>
        </row>
        <row r="958">
          <cell r="F958">
            <v>0</v>
          </cell>
          <cell r="G958">
            <v>0</v>
          </cell>
          <cell r="H958">
            <v>0</v>
          </cell>
          <cell r="I958">
            <v>0</v>
          </cell>
          <cell r="J958">
            <v>0</v>
          </cell>
          <cell r="K958">
            <v>-591623910</v>
          </cell>
        </row>
        <row r="959">
          <cell r="F959">
            <v>-40184741.420000002</v>
          </cell>
          <cell r="G959">
            <v>0</v>
          </cell>
          <cell r="H959">
            <v>-40184741.420000002</v>
          </cell>
          <cell r="I959">
            <v>0</v>
          </cell>
          <cell r="J959">
            <v>-40184741.420000002</v>
          </cell>
          <cell r="K959">
            <v>-20198196</v>
          </cell>
        </row>
        <row r="960">
          <cell r="F960">
            <v>-382526820.01999998</v>
          </cell>
          <cell r="G960">
            <v>0</v>
          </cell>
          <cell r="H960">
            <v>-382526820.01999998</v>
          </cell>
          <cell r="I960">
            <v>0</v>
          </cell>
          <cell r="J960">
            <v>-382526820.01999998</v>
          </cell>
          <cell r="K960">
            <v>-100780425</v>
          </cell>
        </row>
        <row r="961">
          <cell r="F961">
            <v>-95723223.040000007</v>
          </cell>
          <cell r="G961">
            <v>0</v>
          </cell>
          <cell r="H961">
            <v>-95723223.040000007</v>
          </cell>
          <cell r="I961">
            <v>0</v>
          </cell>
          <cell r="J961">
            <v>-95723223.040000007</v>
          </cell>
          <cell r="K961">
            <v>-14716498</v>
          </cell>
        </row>
        <row r="962">
          <cell r="F962">
            <v>-208895289.09999999</v>
          </cell>
          <cell r="G962">
            <v>0</v>
          </cell>
          <cell r="H962">
            <v>-208895289.09999999</v>
          </cell>
          <cell r="I962">
            <v>0</v>
          </cell>
          <cell r="J962">
            <v>-208895289.09999999</v>
          </cell>
          <cell r="K962">
            <v>-61712984</v>
          </cell>
        </row>
        <row r="963">
          <cell r="F963">
            <v>-727330073.58000004</v>
          </cell>
          <cell r="G963">
            <v>0</v>
          </cell>
          <cell r="H963">
            <v>-727330073.58000004</v>
          </cell>
          <cell r="I963">
            <v>0</v>
          </cell>
          <cell r="J963">
            <v>-727330073.58000004</v>
          </cell>
          <cell r="K963">
            <v>-789032013</v>
          </cell>
        </row>
        <row r="965">
          <cell r="F965">
            <v>240439315.19999999</v>
          </cell>
          <cell r="G965">
            <v>358568954.67000002</v>
          </cell>
          <cell r="H965">
            <v>599008269.87</v>
          </cell>
          <cell r="I965">
            <v>0</v>
          </cell>
          <cell r="J965">
            <v>599008269.87</v>
          </cell>
          <cell r="K965">
            <v>0</v>
          </cell>
        </row>
        <row r="966">
          <cell r="F966">
            <v>238939265.09999999</v>
          </cell>
          <cell r="G966">
            <v>0</v>
          </cell>
          <cell r="H966">
            <v>238939265.09999999</v>
          </cell>
          <cell r="I966">
            <v>0</v>
          </cell>
          <cell r="J966">
            <v>238939265.09999999</v>
          </cell>
          <cell r="K966">
            <v>256330578.30000001</v>
          </cell>
        </row>
        <row r="967">
          <cell r="F967">
            <v>740799909.03999996</v>
          </cell>
          <cell r="G967">
            <v>-110142.9</v>
          </cell>
          <cell r="H967">
            <v>740689766.13999999</v>
          </cell>
          <cell r="I967">
            <v>0</v>
          </cell>
          <cell r="J967">
            <v>740689766.13999999</v>
          </cell>
          <cell r="K967">
            <v>703183058</v>
          </cell>
        </row>
        <row r="968">
          <cell r="F968">
            <v>68150497.620000005</v>
          </cell>
          <cell r="G968">
            <v>0</v>
          </cell>
          <cell r="H968">
            <v>68150497.620000005</v>
          </cell>
          <cell r="I968">
            <v>0</v>
          </cell>
          <cell r="J968">
            <v>68150497.620000005</v>
          </cell>
          <cell r="K968">
            <v>45749005</v>
          </cell>
        </row>
        <row r="969">
          <cell r="F969">
            <v>152810500.74000001</v>
          </cell>
          <cell r="G969">
            <v>0</v>
          </cell>
          <cell r="H969">
            <v>152810500.74000001</v>
          </cell>
          <cell r="I969">
            <v>0</v>
          </cell>
          <cell r="J969">
            <v>152810500.74000001</v>
          </cell>
          <cell r="K969">
            <v>140455664</v>
          </cell>
        </row>
        <row r="970">
          <cell r="F970">
            <v>20275381</v>
          </cell>
          <cell r="G970">
            <v>0</v>
          </cell>
          <cell r="H970">
            <v>20275381</v>
          </cell>
          <cell r="I970">
            <v>0</v>
          </cell>
          <cell r="J970">
            <v>20275381</v>
          </cell>
          <cell r="K970">
            <v>16035669</v>
          </cell>
        </row>
        <row r="971">
          <cell r="F971">
            <v>31236693.899999999</v>
          </cell>
          <cell r="G971">
            <v>0</v>
          </cell>
          <cell r="H971">
            <v>31236693.899999999</v>
          </cell>
          <cell r="I971">
            <v>0</v>
          </cell>
          <cell r="J971">
            <v>31236693.899999999</v>
          </cell>
          <cell r="K971">
            <v>17047084</v>
          </cell>
        </row>
        <row r="972">
          <cell r="F972">
            <v>4442255.2300000004</v>
          </cell>
          <cell r="G972">
            <v>0</v>
          </cell>
          <cell r="H972">
            <v>4442255.2300000004</v>
          </cell>
          <cell r="I972">
            <v>0</v>
          </cell>
          <cell r="J972">
            <v>4442255.2300000004</v>
          </cell>
          <cell r="K972">
            <v>4566895</v>
          </cell>
        </row>
        <row r="973">
          <cell r="F973">
            <v>48352423.149999999</v>
          </cell>
          <cell r="G973">
            <v>0</v>
          </cell>
          <cell r="H973">
            <v>48352423.149999999</v>
          </cell>
          <cell r="I973">
            <v>0</v>
          </cell>
          <cell r="J973">
            <v>48352423.149999999</v>
          </cell>
          <cell r="K973">
            <v>32815970</v>
          </cell>
        </row>
        <row r="974">
          <cell r="F974">
            <v>449915896.56999999</v>
          </cell>
          <cell r="G974">
            <v>0</v>
          </cell>
          <cell r="H974">
            <v>449915896.56999999</v>
          </cell>
          <cell r="I974">
            <v>0</v>
          </cell>
          <cell r="J974">
            <v>449915896.56999999</v>
          </cell>
          <cell r="K974">
            <v>396804591</v>
          </cell>
        </row>
        <row r="975">
          <cell r="F975">
            <v>33924229.32</v>
          </cell>
          <cell r="G975">
            <v>0</v>
          </cell>
          <cell r="H975">
            <v>33924229.32</v>
          </cell>
          <cell r="I975">
            <v>0</v>
          </cell>
          <cell r="J975">
            <v>33924229.32</v>
          </cell>
          <cell r="K975">
            <v>24580894</v>
          </cell>
        </row>
        <row r="976">
          <cell r="F976">
            <v>246578827.38999999</v>
          </cell>
          <cell r="G976">
            <v>0</v>
          </cell>
          <cell r="H976">
            <v>246578827.38999999</v>
          </cell>
          <cell r="I976">
            <v>0</v>
          </cell>
          <cell r="J976">
            <v>246578827.38999999</v>
          </cell>
          <cell r="K976">
            <v>210016108</v>
          </cell>
        </row>
        <row r="977">
          <cell r="F977">
            <v>228271635.31999999</v>
          </cell>
          <cell r="G977">
            <v>0</v>
          </cell>
          <cell r="H977">
            <v>228271635.31999999</v>
          </cell>
          <cell r="I977">
            <v>0</v>
          </cell>
          <cell r="J977">
            <v>228271635.31999999</v>
          </cell>
          <cell r="K977">
            <v>237182939</v>
          </cell>
        </row>
        <row r="978">
          <cell r="F978">
            <v>138833839.34999999</v>
          </cell>
          <cell r="G978">
            <v>0</v>
          </cell>
          <cell r="H978">
            <v>138833839.34999999</v>
          </cell>
          <cell r="I978">
            <v>0</v>
          </cell>
          <cell r="J978">
            <v>138833839.34999999</v>
          </cell>
          <cell r="K978">
            <v>116462665</v>
          </cell>
        </row>
        <row r="979">
          <cell r="F979">
            <v>1538797</v>
          </cell>
          <cell r="G979">
            <v>0</v>
          </cell>
          <cell r="H979">
            <v>1538797</v>
          </cell>
          <cell r="I979">
            <v>0</v>
          </cell>
          <cell r="J979">
            <v>1538797</v>
          </cell>
          <cell r="K979">
            <v>960593</v>
          </cell>
        </row>
        <row r="980">
          <cell r="F980">
            <v>0</v>
          </cell>
          <cell r="G980">
            <v>0</v>
          </cell>
          <cell r="H980">
            <v>0</v>
          </cell>
          <cell r="I980">
            <v>0</v>
          </cell>
          <cell r="J980">
            <v>0</v>
          </cell>
          <cell r="K980">
            <v>0</v>
          </cell>
        </row>
        <row r="981">
          <cell r="F981">
            <v>49525551.869999997</v>
          </cell>
          <cell r="G981">
            <v>0</v>
          </cell>
          <cell r="H981">
            <v>49525551.869999997</v>
          </cell>
          <cell r="I981">
            <v>0</v>
          </cell>
          <cell r="J981">
            <v>49525551.869999997</v>
          </cell>
          <cell r="K981">
            <v>44923235</v>
          </cell>
        </row>
        <row r="982">
          <cell r="F982">
            <v>363930.84</v>
          </cell>
          <cell r="G982">
            <v>0</v>
          </cell>
          <cell r="H982">
            <v>363930.84</v>
          </cell>
          <cell r="I982">
            <v>0</v>
          </cell>
          <cell r="J982">
            <v>363930.84</v>
          </cell>
          <cell r="K982">
            <v>164307</v>
          </cell>
        </row>
        <row r="983">
          <cell r="F983">
            <v>0</v>
          </cell>
          <cell r="G983">
            <v>0</v>
          </cell>
          <cell r="H983">
            <v>0</v>
          </cell>
          <cell r="I983">
            <v>0</v>
          </cell>
          <cell r="J983">
            <v>0</v>
          </cell>
          <cell r="K983">
            <v>0</v>
          </cell>
        </row>
        <row r="984">
          <cell r="F984">
            <v>0</v>
          </cell>
          <cell r="G984">
            <v>0</v>
          </cell>
          <cell r="H984">
            <v>0</v>
          </cell>
          <cell r="I984">
            <v>0</v>
          </cell>
          <cell r="J984">
            <v>0</v>
          </cell>
          <cell r="K984">
            <v>0</v>
          </cell>
        </row>
        <row r="985">
          <cell r="F985">
            <v>0</v>
          </cell>
          <cell r="G985">
            <v>0</v>
          </cell>
          <cell r="H985">
            <v>0</v>
          </cell>
          <cell r="I985">
            <v>0</v>
          </cell>
          <cell r="J985">
            <v>0</v>
          </cell>
          <cell r="K985">
            <v>0</v>
          </cell>
        </row>
        <row r="986">
          <cell r="F986">
            <v>5443610.79</v>
          </cell>
          <cell r="G986">
            <v>0</v>
          </cell>
          <cell r="H986">
            <v>5443610.79</v>
          </cell>
          <cell r="I986">
            <v>0</v>
          </cell>
          <cell r="J986">
            <v>5443610.79</v>
          </cell>
          <cell r="K986">
            <v>1276458</v>
          </cell>
        </row>
        <row r="987">
          <cell r="F987">
            <v>0</v>
          </cell>
          <cell r="G987">
            <v>0</v>
          </cell>
          <cell r="H987">
            <v>0</v>
          </cell>
          <cell r="I987">
            <v>0</v>
          </cell>
          <cell r="J987">
            <v>0</v>
          </cell>
          <cell r="K987">
            <v>0</v>
          </cell>
        </row>
        <row r="988">
          <cell r="F988">
            <v>2699842559.4300003</v>
          </cell>
          <cell r="G988">
            <v>358458811.77000004</v>
          </cell>
          <cell r="H988">
            <v>3058301371.2000003</v>
          </cell>
          <cell r="I988">
            <v>0</v>
          </cell>
          <cell r="J988">
            <v>3058301371.2000003</v>
          </cell>
          <cell r="K988">
            <v>2248555713.3000002</v>
          </cell>
        </row>
        <row r="990">
          <cell r="F990">
            <v>15897703489.52</v>
          </cell>
          <cell r="G990">
            <v>0</v>
          </cell>
          <cell r="H990">
            <v>15897703489.52</v>
          </cell>
          <cell r="I990">
            <v>0</v>
          </cell>
          <cell r="J990">
            <v>15897703489.52</v>
          </cell>
          <cell r="K990">
            <v>14570052736</v>
          </cell>
        </row>
        <row r="991">
          <cell r="F991">
            <v>85307663.75</v>
          </cell>
          <cell r="G991">
            <v>0</v>
          </cell>
          <cell r="H991">
            <v>85307663.75</v>
          </cell>
          <cell r="I991">
            <v>0</v>
          </cell>
          <cell r="J991">
            <v>85307663.75</v>
          </cell>
          <cell r="K991">
            <v>63428787</v>
          </cell>
        </row>
        <row r="992">
          <cell r="F992">
            <v>297332605.42000002</v>
          </cell>
          <cell r="G992">
            <v>0</v>
          </cell>
          <cell r="H992">
            <v>297332605.42000002</v>
          </cell>
          <cell r="I992">
            <v>0</v>
          </cell>
          <cell r="J992">
            <v>297332605.42000002</v>
          </cell>
          <cell r="K992">
            <v>242506650</v>
          </cell>
        </row>
        <row r="993">
          <cell r="F993">
            <v>16687205.640000001</v>
          </cell>
          <cell r="G993">
            <v>0</v>
          </cell>
          <cell r="H993">
            <v>16687205.640000001</v>
          </cell>
          <cell r="I993">
            <v>0</v>
          </cell>
          <cell r="J993">
            <v>16687205.640000001</v>
          </cell>
          <cell r="K993">
            <v>13363375</v>
          </cell>
        </row>
        <row r="994">
          <cell r="F994">
            <v>0</v>
          </cell>
          <cell r="G994">
            <v>0</v>
          </cell>
          <cell r="H994">
            <v>0</v>
          </cell>
          <cell r="I994">
            <v>0</v>
          </cell>
          <cell r="J994">
            <v>0</v>
          </cell>
          <cell r="K994">
            <v>1327214</v>
          </cell>
        </row>
        <row r="995">
          <cell r="F995">
            <v>0</v>
          </cell>
          <cell r="G995">
            <v>0</v>
          </cell>
          <cell r="H995">
            <v>0</v>
          </cell>
          <cell r="I995">
            <v>0</v>
          </cell>
          <cell r="J995">
            <v>0</v>
          </cell>
          <cell r="K995">
            <v>0</v>
          </cell>
        </row>
        <row r="996">
          <cell r="F996">
            <v>0</v>
          </cell>
          <cell r="G996">
            <v>0</v>
          </cell>
          <cell r="H996">
            <v>0</v>
          </cell>
          <cell r="I996">
            <v>0</v>
          </cell>
          <cell r="J996">
            <v>0</v>
          </cell>
          <cell r="K996">
            <v>0</v>
          </cell>
        </row>
        <row r="997">
          <cell r="F997">
            <v>873091265.88999999</v>
          </cell>
          <cell r="G997">
            <v>0</v>
          </cell>
          <cell r="H997">
            <v>873091265.88999999</v>
          </cell>
          <cell r="I997">
            <v>0</v>
          </cell>
          <cell r="J997">
            <v>873091265.88999999</v>
          </cell>
          <cell r="K997">
            <v>790332587</v>
          </cell>
        </row>
        <row r="998">
          <cell r="F998">
            <v>6181140.5</v>
          </cell>
          <cell r="G998">
            <v>0</v>
          </cell>
          <cell r="H998">
            <v>6181140.5</v>
          </cell>
          <cell r="I998">
            <v>0</v>
          </cell>
          <cell r="J998">
            <v>6181140.5</v>
          </cell>
          <cell r="K998">
            <v>8729791</v>
          </cell>
        </row>
        <row r="999">
          <cell r="F999">
            <v>0</v>
          </cell>
          <cell r="G999">
            <v>0</v>
          </cell>
          <cell r="H999">
            <v>0</v>
          </cell>
          <cell r="I999">
            <v>0</v>
          </cell>
          <cell r="J999">
            <v>0</v>
          </cell>
          <cell r="K999">
            <v>0</v>
          </cell>
        </row>
        <row r="1000">
          <cell r="F1000">
            <v>2411715</v>
          </cell>
          <cell r="G1000">
            <v>0</v>
          </cell>
          <cell r="H1000">
            <v>2411715</v>
          </cell>
          <cell r="I1000">
            <v>0</v>
          </cell>
          <cell r="J1000">
            <v>2411715</v>
          </cell>
          <cell r="K1000">
            <v>28136</v>
          </cell>
        </row>
        <row r="1001">
          <cell r="F1001">
            <v>0</v>
          </cell>
          <cell r="G1001">
            <v>14085500</v>
          </cell>
          <cell r="H1001">
            <v>14085500</v>
          </cell>
          <cell r="I1001">
            <v>0</v>
          </cell>
          <cell r="J1001">
            <v>14085500</v>
          </cell>
          <cell r="K1001">
            <v>0</v>
          </cell>
        </row>
        <row r="1002">
          <cell r="F1002">
            <v>608294</v>
          </cell>
          <cell r="G1002">
            <v>125858.88</v>
          </cell>
          <cell r="H1002">
            <v>734152.88</v>
          </cell>
          <cell r="I1002">
            <v>0</v>
          </cell>
          <cell r="J1002">
            <v>734152.88</v>
          </cell>
          <cell r="K1002">
            <v>1220351</v>
          </cell>
        </row>
        <row r="1003">
          <cell r="F1003">
            <v>583885197</v>
          </cell>
          <cell r="G1003">
            <v>0</v>
          </cell>
          <cell r="H1003">
            <v>583885197</v>
          </cell>
          <cell r="I1003">
            <v>0</v>
          </cell>
          <cell r="J1003">
            <v>583885197</v>
          </cell>
          <cell r="K1003">
            <v>723006568</v>
          </cell>
        </row>
        <row r="1004">
          <cell r="F1004">
            <v>-4242858</v>
          </cell>
          <cell r="G1004">
            <v>0</v>
          </cell>
          <cell r="H1004">
            <v>-4242858</v>
          </cell>
          <cell r="I1004">
            <v>0</v>
          </cell>
          <cell r="J1004">
            <v>-4242858</v>
          </cell>
          <cell r="K1004">
            <v>5488554</v>
          </cell>
        </row>
        <row r="1005">
          <cell r="F1005">
            <v>91523986.650000006</v>
          </cell>
          <cell r="G1005">
            <v>0</v>
          </cell>
          <cell r="H1005">
            <v>91523986.650000006</v>
          </cell>
          <cell r="I1005">
            <v>0</v>
          </cell>
          <cell r="J1005">
            <v>91523986.650000006</v>
          </cell>
          <cell r="K1005">
            <v>210449956</v>
          </cell>
        </row>
        <row r="1006">
          <cell r="F1006">
            <v>28699542.550000001</v>
          </cell>
          <cell r="G1006">
            <v>0</v>
          </cell>
          <cell r="H1006">
            <v>28699542.550000001</v>
          </cell>
          <cell r="I1006">
            <v>0</v>
          </cell>
          <cell r="J1006">
            <v>28699542.550000001</v>
          </cell>
          <cell r="K1006">
            <v>20010358</v>
          </cell>
        </row>
        <row r="1007">
          <cell r="F1007">
            <v>1552436.54</v>
          </cell>
          <cell r="G1007">
            <v>0</v>
          </cell>
          <cell r="H1007">
            <v>1552436.54</v>
          </cell>
          <cell r="I1007">
            <v>0</v>
          </cell>
          <cell r="J1007">
            <v>1552436.54</v>
          </cell>
          <cell r="K1007">
            <v>2281078</v>
          </cell>
        </row>
        <row r="1008">
          <cell r="F1008">
            <v>37681827.609999999</v>
          </cell>
          <cell r="G1008">
            <v>0</v>
          </cell>
          <cell r="H1008">
            <v>37681827.609999999</v>
          </cell>
          <cell r="I1008">
            <v>0</v>
          </cell>
          <cell r="J1008">
            <v>37681827.609999999</v>
          </cell>
          <cell r="K1008">
            <v>11743734</v>
          </cell>
        </row>
        <row r="1009">
          <cell r="F1009">
            <v>96000</v>
          </cell>
          <cell r="G1009">
            <v>0</v>
          </cell>
          <cell r="H1009">
            <v>96000</v>
          </cell>
          <cell r="I1009">
            <v>0</v>
          </cell>
          <cell r="J1009">
            <v>96000</v>
          </cell>
          <cell r="K1009">
            <v>-709157</v>
          </cell>
        </row>
        <row r="1010">
          <cell r="F1010">
            <v>1448320</v>
          </cell>
          <cell r="G1010">
            <v>0</v>
          </cell>
          <cell r="H1010">
            <v>1448320</v>
          </cell>
          <cell r="I1010">
            <v>0</v>
          </cell>
          <cell r="J1010">
            <v>1448320</v>
          </cell>
          <cell r="K1010">
            <v>1145341</v>
          </cell>
        </row>
        <row r="1011">
          <cell r="F1011">
            <v>51312164.479999997</v>
          </cell>
          <cell r="G1011">
            <v>0</v>
          </cell>
          <cell r="H1011">
            <v>51312164.479999997</v>
          </cell>
          <cell r="I1011">
            <v>0</v>
          </cell>
          <cell r="J1011">
            <v>51312164.479999997</v>
          </cell>
          <cell r="K1011">
            <v>9061229</v>
          </cell>
        </row>
        <row r="1012">
          <cell r="F1012">
            <v>0</v>
          </cell>
          <cell r="G1012">
            <v>0</v>
          </cell>
          <cell r="H1012">
            <v>0</v>
          </cell>
          <cell r="I1012">
            <v>0</v>
          </cell>
          <cell r="J1012">
            <v>0</v>
          </cell>
          <cell r="K1012">
            <v>0</v>
          </cell>
        </row>
        <row r="1013">
          <cell r="F1013">
            <v>0</v>
          </cell>
          <cell r="G1013">
            <v>0</v>
          </cell>
          <cell r="H1013">
            <v>0</v>
          </cell>
          <cell r="I1013">
            <v>0</v>
          </cell>
          <cell r="J1013">
            <v>0</v>
          </cell>
          <cell r="K1013">
            <v>0</v>
          </cell>
        </row>
        <row r="1014">
          <cell r="F1014">
            <v>0</v>
          </cell>
          <cell r="G1014">
            <v>0</v>
          </cell>
          <cell r="H1014">
            <v>0</v>
          </cell>
          <cell r="I1014">
            <v>0</v>
          </cell>
          <cell r="J1014">
            <v>0</v>
          </cell>
          <cell r="K1014">
            <v>0</v>
          </cell>
        </row>
        <row r="1015">
          <cell r="F1015">
            <v>1111.8</v>
          </cell>
          <cell r="G1015">
            <v>0</v>
          </cell>
          <cell r="H1015">
            <v>1111.8</v>
          </cell>
          <cell r="I1015">
            <v>0</v>
          </cell>
          <cell r="J1015">
            <v>1111.8</v>
          </cell>
          <cell r="K1015">
            <v>1</v>
          </cell>
        </row>
        <row r="1016">
          <cell r="F1016">
            <v>0</v>
          </cell>
          <cell r="G1016">
            <v>0</v>
          </cell>
          <cell r="H1016">
            <v>0</v>
          </cell>
          <cell r="I1016">
            <v>0</v>
          </cell>
          <cell r="J1016">
            <v>0</v>
          </cell>
          <cell r="K1016">
            <v>0</v>
          </cell>
        </row>
        <row r="1017">
          <cell r="F1017">
            <v>0</v>
          </cell>
          <cell r="G1017">
            <v>0</v>
          </cell>
          <cell r="H1017">
            <v>0</v>
          </cell>
          <cell r="I1017">
            <v>0</v>
          </cell>
          <cell r="J1017">
            <v>0</v>
          </cell>
          <cell r="K1017">
            <v>0</v>
          </cell>
        </row>
        <row r="1018">
          <cell r="F1018">
            <v>0</v>
          </cell>
          <cell r="G1018">
            <v>0</v>
          </cell>
          <cell r="H1018">
            <v>0</v>
          </cell>
          <cell r="I1018">
            <v>0</v>
          </cell>
          <cell r="J1018">
            <v>0</v>
          </cell>
          <cell r="K1018">
            <v>0</v>
          </cell>
        </row>
        <row r="1019">
          <cell r="F1019">
            <v>0</v>
          </cell>
          <cell r="G1019">
            <v>0</v>
          </cell>
          <cell r="H1019">
            <v>0</v>
          </cell>
          <cell r="I1019">
            <v>0</v>
          </cell>
          <cell r="J1019">
            <v>0</v>
          </cell>
          <cell r="K1019">
            <v>0</v>
          </cell>
        </row>
        <row r="1020">
          <cell r="F1020">
            <v>0</v>
          </cell>
          <cell r="G1020">
            <v>0</v>
          </cell>
          <cell r="H1020">
            <v>0</v>
          </cell>
          <cell r="I1020">
            <v>0</v>
          </cell>
          <cell r="J1020">
            <v>0</v>
          </cell>
          <cell r="K1020">
            <v>0</v>
          </cell>
        </row>
        <row r="1021">
          <cell r="F1021">
            <v>0</v>
          </cell>
          <cell r="G1021">
            <v>0</v>
          </cell>
          <cell r="H1021">
            <v>0</v>
          </cell>
          <cell r="I1021">
            <v>0</v>
          </cell>
          <cell r="J1021">
            <v>0</v>
          </cell>
          <cell r="K1021">
            <v>0</v>
          </cell>
        </row>
        <row r="1022">
          <cell r="F1022">
            <v>0</v>
          </cell>
          <cell r="G1022">
            <v>0</v>
          </cell>
          <cell r="H1022">
            <v>0</v>
          </cell>
          <cell r="I1022">
            <v>0</v>
          </cell>
          <cell r="J1022">
            <v>0</v>
          </cell>
          <cell r="K1022">
            <v>0</v>
          </cell>
        </row>
        <row r="1023">
          <cell r="F1023">
            <v>-0.16</v>
          </cell>
          <cell r="G1023">
            <v>0</v>
          </cell>
          <cell r="H1023">
            <v>-0.16</v>
          </cell>
          <cell r="I1023">
            <v>0</v>
          </cell>
          <cell r="J1023">
            <v>-0.16</v>
          </cell>
          <cell r="K1023">
            <v>-1</v>
          </cell>
        </row>
        <row r="1024">
          <cell r="F1024">
            <v>0</v>
          </cell>
          <cell r="G1024">
            <v>0</v>
          </cell>
          <cell r="H1024">
            <v>0</v>
          </cell>
          <cell r="I1024">
            <v>0</v>
          </cell>
          <cell r="J1024">
            <v>0</v>
          </cell>
          <cell r="K1024">
            <v>0</v>
          </cell>
        </row>
        <row r="1025">
          <cell r="F1025">
            <v>0</v>
          </cell>
          <cell r="G1025">
            <v>0</v>
          </cell>
          <cell r="H1025">
            <v>0</v>
          </cell>
          <cell r="I1025">
            <v>0</v>
          </cell>
          <cell r="J1025">
            <v>0</v>
          </cell>
          <cell r="K1025">
            <v>0</v>
          </cell>
        </row>
        <row r="1026">
          <cell r="F1026">
            <v>0</v>
          </cell>
          <cell r="G1026">
            <v>0</v>
          </cell>
          <cell r="H1026">
            <v>0</v>
          </cell>
          <cell r="I1026">
            <v>0</v>
          </cell>
          <cell r="J1026">
            <v>0</v>
          </cell>
          <cell r="K1026">
            <v>0</v>
          </cell>
        </row>
        <row r="1027">
          <cell r="F1027">
            <v>0</v>
          </cell>
          <cell r="G1027">
            <v>0</v>
          </cell>
          <cell r="H1027">
            <v>0</v>
          </cell>
          <cell r="I1027">
            <v>0</v>
          </cell>
          <cell r="J1027">
            <v>0</v>
          </cell>
          <cell r="K1027">
            <v>0</v>
          </cell>
        </row>
        <row r="1028">
          <cell r="F1028">
            <v>0</v>
          </cell>
          <cell r="G1028">
            <v>0</v>
          </cell>
          <cell r="H1028">
            <v>0</v>
          </cell>
          <cell r="I1028">
            <v>0</v>
          </cell>
          <cell r="J1028">
            <v>0</v>
          </cell>
          <cell r="K1028">
            <v>0</v>
          </cell>
        </row>
        <row r="1029">
          <cell r="F1029">
            <v>0</v>
          </cell>
          <cell r="G1029">
            <v>0</v>
          </cell>
          <cell r="H1029">
            <v>0</v>
          </cell>
          <cell r="I1029">
            <v>0</v>
          </cell>
          <cell r="J1029">
            <v>0</v>
          </cell>
          <cell r="K1029">
            <v>0</v>
          </cell>
        </row>
        <row r="1030">
          <cell r="F1030">
            <v>0</v>
          </cell>
          <cell r="G1030">
            <v>0</v>
          </cell>
          <cell r="H1030">
            <v>0</v>
          </cell>
          <cell r="I1030">
            <v>0</v>
          </cell>
          <cell r="J1030">
            <v>0</v>
          </cell>
          <cell r="K1030">
            <v>-275400</v>
          </cell>
        </row>
        <row r="1031">
          <cell r="F1031">
            <v>13759.31</v>
          </cell>
          <cell r="G1031">
            <v>0</v>
          </cell>
          <cell r="H1031">
            <v>13759.31</v>
          </cell>
          <cell r="I1031">
            <v>0</v>
          </cell>
          <cell r="J1031">
            <v>13759.31</v>
          </cell>
          <cell r="K1031">
            <v>0</v>
          </cell>
        </row>
        <row r="1032">
          <cell r="F1032">
            <v>0</v>
          </cell>
          <cell r="G1032">
            <v>0</v>
          </cell>
          <cell r="H1032">
            <v>0</v>
          </cell>
          <cell r="I1032">
            <v>0</v>
          </cell>
          <cell r="J1032">
            <v>0</v>
          </cell>
          <cell r="K1032">
            <v>0</v>
          </cell>
        </row>
        <row r="1033">
          <cell r="F1033">
            <v>9320870.6899999995</v>
          </cell>
          <cell r="G1033">
            <v>0</v>
          </cell>
          <cell r="H1033">
            <v>9320870.6899999995</v>
          </cell>
          <cell r="I1033">
            <v>0</v>
          </cell>
          <cell r="J1033">
            <v>9320870.6899999995</v>
          </cell>
          <cell r="K1033">
            <v>11814598</v>
          </cell>
        </row>
        <row r="1034">
          <cell r="F1034">
            <v>0</v>
          </cell>
          <cell r="G1034">
            <v>0</v>
          </cell>
          <cell r="H1034">
            <v>0</v>
          </cell>
          <cell r="I1034">
            <v>0</v>
          </cell>
          <cell r="J1034">
            <v>0</v>
          </cell>
          <cell r="K1034">
            <v>0</v>
          </cell>
        </row>
        <row r="1035">
          <cell r="F1035">
            <v>1900</v>
          </cell>
          <cell r="G1035">
            <v>0</v>
          </cell>
          <cell r="H1035">
            <v>1900</v>
          </cell>
          <cell r="I1035">
            <v>0</v>
          </cell>
          <cell r="J1035">
            <v>1900</v>
          </cell>
          <cell r="K1035">
            <v>0</v>
          </cell>
        </row>
        <row r="1036">
          <cell r="F1036">
            <v>0</v>
          </cell>
          <cell r="G1036">
            <v>0</v>
          </cell>
          <cell r="H1036">
            <v>0</v>
          </cell>
          <cell r="I1036">
            <v>0</v>
          </cell>
          <cell r="J1036">
            <v>0</v>
          </cell>
          <cell r="K1036">
            <v>0</v>
          </cell>
        </row>
        <row r="1037">
          <cell r="F1037">
            <v>-42414616.049999997</v>
          </cell>
          <cell r="G1037">
            <v>0</v>
          </cell>
          <cell r="H1037">
            <v>-42414616.049999997</v>
          </cell>
          <cell r="I1037">
            <v>0</v>
          </cell>
          <cell r="J1037">
            <v>-42414616.049999997</v>
          </cell>
          <cell r="K1037">
            <v>-5</v>
          </cell>
        </row>
        <row r="1038">
          <cell r="F1038">
            <v>0</v>
          </cell>
          <cell r="G1038">
            <v>0</v>
          </cell>
          <cell r="H1038">
            <v>0</v>
          </cell>
          <cell r="I1038">
            <v>0</v>
          </cell>
          <cell r="J1038">
            <v>0</v>
          </cell>
          <cell r="K1038">
            <v>-3</v>
          </cell>
        </row>
        <row r="1039">
          <cell r="F1039">
            <v>0</v>
          </cell>
          <cell r="G1039">
            <v>0</v>
          </cell>
          <cell r="H1039">
            <v>0</v>
          </cell>
          <cell r="I1039">
            <v>0</v>
          </cell>
          <cell r="J1039">
            <v>0</v>
          </cell>
          <cell r="K1039">
            <v>0</v>
          </cell>
        </row>
        <row r="1040">
          <cell r="F1040">
            <v>-0.35</v>
          </cell>
          <cell r="G1040">
            <v>0</v>
          </cell>
          <cell r="H1040">
            <v>-0.35</v>
          </cell>
          <cell r="I1040">
            <v>0</v>
          </cell>
          <cell r="J1040">
            <v>-0.35</v>
          </cell>
          <cell r="K1040">
            <v>42322051</v>
          </cell>
        </row>
        <row r="1041">
          <cell r="F1041">
            <v>51261823.909999996</v>
          </cell>
          <cell r="G1041">
            <v>0</v>
          </cell>
          <cell r="H1041">
            <v>51261823.909999996</v>
          </cell>
          <cell r="I1041">
            <v>0</v>
          </cell>
          <cell r="J1041">
            <v>51261823.909999996</v>
          </cell>
          <cell r="K1041">
            <v>0</v>
          </cell>
        </row>
        <row r="1042">
          <cell r="F1042">
            <v>1835069088.73</v>
          </cell>
          <cell r="G1042">
            <v>0</v>
          </cell>
          <cell r="H1042">
            <v>1835069088.73</v>
          </cell>
          <cell r="I1042">
            <v>0</v>
          </cell>
          <cell r="J1042">
            <v>1835069088.73</v>
          </cell>
          <cell r="K1042">
            <v>1621714358</v>
          </cell>
        </row>
        <row r="1043">
          <cell r="F1043">
            <v>13534286.960000001</v>
          </cell>
          <cell r="G1043">
            <v>0</v>
          </cell>
          <cell r="H1043">
            <v>13534286.960000001</v>
          </cell>
          <cell r="I1043">
            <v>0</v>
          </cell>
          <cell r="J1043">
            <v>13534286.960000001</v>
          </cell>
          <cell r="K1043">
            <v>15196068</v>
          </cell>
        </row>
        <row r="1044">
          <cell r="F1044">
            <v>486669235</v>
          </cell>
          <cell r="G1044">
            <v>0</v>
          </cell>
          <cell r="H1044">
            <v>486669235</v>
          </cell>
          <cell r="I1044">
            <v>0</v>
          </cell>
          <cell r="J1044">
            <v>486669235</v>
          </cell>
          <cell r="K1044">
            <v>502554235</v>
          </cell>
        </row>
        <row r="1045">
          <cell r="F1045">
            <v>332046051.97000003</v>
          </cell>
          <cell r="G1045">
            <v>0</v>
          </cell>
          <cell r="H1045">
            <v>332046051.97000003</v>
          </cell>
          <cell r="I1045">
            <v>0</v>
          </cell>
          <cell r="J1045">
            <v>332046051.97000003</v>
          </cell>
          <cell r="K1045">
            <v>296050766</v>
          </cell>
        </row>
        <row r="1046">
          <cell r="F1046">
            <v>6902297887.5299997</v>
          </cell>
          <cell r="G1046">
            <v>-3560339.28</v>
          </cell>
          <cell r="H1046">
            <v>6898737548.25</v>
          </cell>
          <cell r="I1046">
            <v>0</v>
          </cell>
          <cell r="J1046">
            <v>6898737548.25</v>
          </cell>
          <cell r="K1046">
            <v>5991641666</v>
          </cell>
        </row>
        <row r="1047">
          <cell r="F1047">
            <v>198691350.65000001</v>
          </cell>
          <cell r="G1047">
            <v>0</v>
          </cell>
          <cell r="H1047">
            <v>198691350.65000001</v>
          </cell>
          <cell r="I1047">
            <v>0</v>
          </cell>
          <cell r="J1047">
            <v>198691350.65000001</v>
          </cell>
          <cell r="K1047">
            <v>107730270</v>
          </cell>
        </row>
        <row r="1048">
          <cell r="F1048">
            <v>0</v>
          </cell>
          <cell r="G1048">
            <v>0</v>
          </cell>
          <cell r="H1048">
            <v>0</v>
          </cell>
          <cell r="I1048">
            <v>0</v>
          </cell>
          <cell r="J1048">
            <v>0</v>
          </cell>
          <cell r="K1048">
            <v>1671</v>
          </cell>
        </row>
        <row r="1049">
          <cell r="F1049">
            <v>186808489.18000001</v>
          </cell>
          <cell r="G1049">
            <v>0</v>
          </cell>
          <cell r="H1049">
            <v>186808489.18000001</v>
          </cell>
          <cell r="I1049">
            <v>0</v>
          </cell>
          <cell r="J1049">
            <v>186808489.18000001</v>
          </cell>
          <cell r="K1049">
            <v>176545843</v>
          </cell>
        </row>
        <row r="1050">
          <cell r="F1050">
            <v>19823088.420000002</v>
          </cell>
          <cell r="G1050">
            <v>0</v>
          </cell>
          <cell r="H1050">
            <v>19823088.420000002</v>
          </cell>
          <cell r="I1050">
            <v>0</v>
          </cell>
          <cell r="J1050">
            <v>19823088.420000002</v>
          </cell>
          <cell r="K1050">
            <v>26812911</v>
          </cell>
        </row>
        <row r="1051">
          <cell r="F1051">
            <v>4540.8900000000003</v>
          </cell>
          <cell r="G1051">
            <v>0</v>
          </cell>
          <cell r="H1051">
            <v>4540.8900000000003</v>
          </cell>
          <cell r="I1051">
            <v>0</v>
          </cell>
          <cell r="J1051">
            <v>4540.8900000000003</v>
          </cell>
          <cell r="K1051">
            <v>-6729</v>
          </cell>
        </row>
        <row r="1052">
          <cell r="F1052">
            <v>0</v>
          </cell>
          <cell r="G1052">
            <v>0</v>
          </cell>
          <cell r="H1052">
            <v>0</v>
          </cell>
          <cell r="I1052">
            <v>0</v>
          </cell>
          <cell r="J1052">
            <v>0</v>
          </cell>
          <cell r="K1052">
            <v>747677</v>
          </cell>
        </row>
        <row r="1053">
          <cell r="F1053">
            <v>3351.48</v>
          </cell>
          <cell r="G1053">
            <v>0</v>
          </cell>
          <cell r="H1053">
            <v>3351.48</v>
          </cell>
          <cell r="I1053">
            <v>0</v>
          </cell>
          <cell r="J1053">
            <v>3351.48</v>
          </cell>
          <cell r="K1053">
            <v>-2849</v>
          </cell>
        </row>
        <row r="1054">
          <cell r="F1054">
            <v>359496510.76999998</v>
          </cell>
          <cell r="G1054">
            <v>0</v>
          </cell>
          <cell r="H1054">
            <v>359496510.76999998</v>
          </cell>
          <cell r="I1054">
            <v>0</v>
          </cell>
          <cell r="J1054">
            <v>359496510.76999998</v>
          </cell>
          <cell r="K1054">
            <v>657909449</v>
          </cell>
        </row>
        <row r="1055">
          <cell r="F1055">
            <v>4000</v>
          </cell>
          <cell r="G1055">
            <v>0</v>
          </cell>
          <cell r="H1055">
            <v>4000</v>
          </cell>
          <cell r="I1055">
            <v>0</v>
          </cell>
          <cell r="J1055">
            <v>4000</v>
          </cell>
          <cell r="K1055">
            <v>194530</v>
          </cell>
        </row>
        <row r="1056">
          <cell r="F1056">
            <v>0</v>
          </cell>
          <cell r="G1056">
            <v>0</v>
          </cell>
          <cell r="H1056">
            <v>0</v>
          </cell>
          <cell r="I1056">
            <v>0</v>
          </cell>
          <cell r="J1056">
            <v>0</v>
          </cell>
          <cell r="K1056">
            <v>-729873</v>
          </cell>
        </row>
        <row r="1057">
          <cell r="F1057">
            <v>0</v>
          </cell>
          <cell r="G1057">
            <v>0</v>
          </cell>
          <cell r="H1057">
            <v>0</v>
          </cell>
          <cell r="I1057">
            <v>0</v>
          </cell>
          <cell r="J1057">
            <v>0</v>
          </cell>
          <cell r="K1057">
            <v>7348478</v>
          </cell>
        </row>
        <row r="1058">
          <cell r="F1058">
            <v>2047216333.23</v>
          </cell>
          <cell r="G1058">
            <v>0</v>
          </cell>
          <cell r="H1058">
            <v>2047216333.23</v>
          </cell>
          <cell r="I1058">
            <v>0</v>
          </cell>
          <cell r="J1058">
            <v>2047216333.23</v>
          </cell>
          <cell r="K1058">
            <v>1873553878</v>
          </cell>
        </row>
        <row r="1059">
          <cell r="F1059">
            <v>1068671266.65</v>
          </cell>
          <cell r="G1059">
            <v>0</v>
          </cell>
          <cell r="H1059">
            <v>1068671266.65</v>
          </cell>
          <cell r="I1059">
            <v>0</v>
          </cell>
          <cell r="J1059">
            <v>1068671266.65</v>
          </cell>
          <cell r="K1059">
            <v>923151632</v>
          </cell>
        </row>
        <row r="1060">
          <cell r="F1060">
            <v>0</v>
          </cell>
          <cell r="G1060">
            <v>0</v>
          </cell>
          <cell r="H1060">
            <v>0</v>
          </cell>
          <cell r="I1060">
            <v>0</v>
          </cell>
          <cell r="J1060">
            <v>0</v>
          </cell>
          <cell r="K1060">
            <v>326526</v>
          </cell>
        </row>
        <row r="1061">
          <cell r="F1061">
            <v>618467.54</v>
          </cell>
          <cell r="G1061">
            <v>0</v>
          </cell>
          <cell r="H1061">
            <v>618467.54</v>
          </cell>
          <cell r="I1061">
            <v>0</v>
          </cell>
          <cell r="J1061">
            <v>618467.54</v>
          </cell>
          <cell r="K1061">
            <v>527994</v>
          </cell>
        </row>
        <row r="1062">
          <cell r="F1062">
            <v>27553630.699999999</v>
          </cell>
          <cell r="G1062">
            <v>0</v>
          </cell>
          <cell r="H1062">
            <v>27553630.699999999</v>
          </cell>
          <cell r="I1062">
            <v>0</v>
          </cell>
          <cell r="J1062">
            <v>27553630.699999999</v>
          </cell>
          <cell r="K1062">
            <v>32022570</v>
          </cell>
        </row>
        <row r="1063">
          <cell r="F1063">
            <v>1196250</v>
          </cell>
          <cell r="G1063">
            <v>0</v>
          </cell>
          <cell r="H1063">
            <v>1196250</v>
          </cell>
          <cell r="I1063">
            <v>0</v>
          </cell>
          <cell r="J1063">
            <v>1196250</v>
          </cell>
          <cell r="K1063">
            <v>68000</v>
          </cell>
        </row>
        <row r="1064">
          <cell r="F1064">
            <v>0</v>
          </cell>
          <cell r="G1064">
            <v>0</v>
          </cell>
          <cell r="H1064">
            <v>0</v>
          </cell>
          <cell r="I1064">
            <v>0</v>
          </cell>
          <cell r="J1064">
            <v>0</v>
          </cell>
          <cell r="K1064">
            <v>39369</v>
          </cell>
        </row>
        <row r="1065">
          <cell r="F1065">
            <v>261834780</v>
          </cell>
          <cell r="G1065">
            <v>-134853552.59999999</v>
          </cell>
          <cell r="H1065">
            <v>126981227.40000001</v>
          </cell>
          <cell r="I1065">
            <v>0</v>
          </cell>
          <cell r="J1065">
            <v>126981227.40000001</v>
          </cell>
          <cell r="K1065">
            <v>0</v>
          </cell>
        </row>
        <row r="1066">
          <cell r="F1066">
            <v>0</v>
          </cell>
          <cell r="G1066">
            <v>0</v>
          </cell>
          <cell r="H1066">
            <v>0</v>
          </cell>
          <cell r="I1066">
            <v>0</v>
          </cell>
          <cell r="J1066">
            <v>0</v>
          </cell>
          <cell r="K1066">
            <v>146867772</v>
          </cell>
        </row>
        <row r="1067">
          <cell r="F1067">
            <v>-7556.36</v>
          </cell>
          <cell r="G1067">
            <v>0</v>
          </cell>
          <cell r="H1067">
            <v>-7556.36</v>
          </cell>
          <cell r="I1067">
            <v>0</v>
          </cell>
          <cell r="J1067">
            <v>-7556.36</v>
          </cell>
          <cell r="K1067">
            <v>0</v>
          </cell>
        </row>
        <row r="1068">
          <cell r="F1068">
            <v>0</v>
          </cell>
          <cell r="G1068">
            <v>0</v>
          </cell>
          <cell r="H1068">
            <v>0</v>
          </cell>
          <cell r="I1068">
            <v>0</v>
          </cell>
          <cell r="J1068">
            <v>0</v>
          </cell>
          <cell r="K1068">
            <v>104554213</v>
          </cell>
        </row>
        <row r="1069">
          <cell r="F1069">
            <v>7556.81</v>
          </cell>
          <cell r="G1069">
            <v>0</v>
          </cell>
          <cell r="H1069">
            <v>7556.81</v>
          </cell>
          <cell r="I1069">
            <v>0</v>
          </cell>
          <cell r="J1069">
            <v>7556.81</v>
          </cell>
          <cell r="K1069">
            <v>15470801</v>
          </cell>
        </row>
        <row r="1070">
          <cell r="F1070">
            <v>187425897.22999999</v>
          </cell>
          <cell r="G1070">
            <v>0</v>
          </cell>
          <cell r="H1070">
            <v>187425897.22999999</v>
          </cell>
          <cell r="I1070">
            <v>0</v>
          </cell>
          <cell r="J1070">
            <v>187425897.22999999</v>
          </cell>
          <cell r="K1070">
            <v>0</v>
          </cell>
        </row>
        <row r="1071">
          <cell r="F1071">
            <v>102565289.15000001</v>
          </cell>
          <cell r="G1071">
            <v>0</v>
          </cell>
          <cell r="H1071">
            <v>102565289.15000001</v>
          </cell>
          <cell r="I1071">
            <v>0</v>
          </cell>
          <cell r="J1071">
            <v>102565289.15000001</v>
          </cell>
          <cell r="K1071">
            <v>0</v>
          </cell>
        </row>
        <row r="1072">
          <cell r="F1072">
            <v>14379062.689999999</v>
          </cell>
          <cell r="G1072">
            <v>0</v>
          </cell>
          <cell r="H1072">
            <v>14379062.689999999</v>
          </cell>
          <cell r="I1072">
            <v>0</v>
          </cell>
          <cell r="J1072">
            <v>14379062.689999999</v>
          </cell>
          <cell r="K1072">
            <v>0</v>
          </cell>
        </row>
        <row r="1073">
          <cell r="F1073">
            <v>44939921.640000001</v>
          </cell>
          <cell r="G1073">
            <v>0</v>
          </cell>
          <cell r="H1073">
            <v>44939921.640000001</v>
          </cell>
          <cell r="I1073">
            <v>0</v>
          </cell>
          <cell r="J1073">
            <v>44939921.640000001</v>
          </cell>
          <cell r="K1073">
            <v>44721489</v>
          </cell>
        </row>
        <row r="1074">
          <cell r="F1074">
            <v>59538568</v>
          </cell>
          <cell r="G1074">
            <v>0</v>
          </cell>
          <cell r="H1074">
            <v>59538568</v>
          </cell>
          <cell r="I1074">
            <v>0</v>
          </cell>
          <cell r="J1074">
            <v>59538568</v>
          </cell>
          <cell r="K1074">
            <v>32933571</v>
          </cell>
        </row>
        <row r="1075">
          <cell r="F1075">
            <v>228046943</v>
          </cell>
          <cell r="G1075">
            <v>0</v>
          </cell>
          <cell r="H1075">
            <v>228046943</v>
          </cell>
          <cell r="I1075">
            <v>0</v>
          </cell>
          <cell r="J1075">
            <v>228046943</v>
          </cell>
          <cell r="K1075">
            <v>225718624</v>
          </cell>
        </row>
        <row r="1076">
          <cell r="F1076">
            <v>15299071.560000001</v>
          </cell>
          <cell r="G1076">
            <v>0</v>
          </cell>
          <cell r="H1076">
            <v>15299071.560000001</v>
          </cell>
          <cell r="I1076">
            <v>0</v>
          </cell>
          <cell r="J1076">
            <v>15299071.560000001</v>
          </cell>
          <cell r="K1076">
            <v>13760736</v>
          </cell>
        </row>
        <row r="1077">
          <cell r="F1077">
            <v>17691087.219999999</v>
          </cell>
          <cell r="G1077">
            <v>0</v>
          </cell>
          <cell r="H1077">
            <v>17691087.219999999</v>
          </cell>
          <cell r="I1077">
            <v>0</v>
          </cell>
          <cell r="J1077">
            <v>17691087.219999999</v>
          </cell>
          <cell r="K1077">
            <v>-40710450</v>
          </cell>
        </row>
        <row r="1078">
          <cell r="F1078">
            <v>426456968.82999998</v>
          </cell>
          <cell r="G1078">
            <v>0</v>
          </cell>
          <cell r="H1078">
            <v>426456968.82999998</v>
          </cell>
          <cell r="I1078">
            <v>0</v>
          </cell>
          <cell r="J1078">
            <v>426456968.82999998</v>
          </cell>
          <cell r="K1078">
            <v>336154240</v>
          </cell>
        </row>
        <row r="1079">
          <cell r="F1079">
            <v>0</v>
          </cell>
          <cell r="G1079">
            <v>0</v>
          </cell>
          <cell r="H1079">
            <v>0</v>
          </cell>
          <cell r="I1079">
            <v>0</v>
          </cell>
          <cell r="J1079">
            <v>0</v>
          </cell>
          <cell r="K1079">
            <v>0</v>
          </cell>
        </row>
        <row r="1080">
          <cell r="F1080">
            <v>0</v>
          </cell>
          <cell r="G1080">
            <v>0</v>
          </cell>
          <cell r="H1080">
            <v>0</v>
          </cell>
          <cell r="I1080">
            <v>0</v>
          </cell>
          <cell r="J1080">
            <v>0</v>
          </cell>
          <cell r="K1080">
            <v>0</v>
          </cell>
        </row>
        <row r="1081">
          <cell r="F1081">
            <v>0</v>
          </cell>
          <cell r="G1081">
            <v>0</v>
          </cell>
          <cell r="H1081">
            <v>0</v>
          </cell>
          <cell r="I1081">
            <v>0</v>
          </cell>
          <cell r="J1081">
            <v>0</v>
          </cell>
          <cell r="K1081">
            <v>0</v>
          </cell>
        </row>
        <row r="1082">
          <cell r="F1082">
            <v>0</v>
          </cell>
          <cell r="G1082">
            <v>0</v>
          </cell>
          <cell r="H1082">
            <v>0</v>
          </cell>
          <cell r="I1082">
            <v>0</v>
          </cell>
          <cell r="J1082">
            <v>0</v>
          </cell>
          <cell r="K1082">
            <v>0</v>
          </cell>
        </row>
        <row r="1083">
          <cell r="F1083">
            <v>0</v>
          </cell>
          <cell r="G1083">
            <v>0</v>
          </cell>
          <cell r="H1083">
            <v>0</v>
          </cell>
          <cell r="I1083">
            <v>0</v>
          </cell>
          <cell r="J1083">
            <v>0</v>
          </cell>
          <cell r="K1083">
            <v>0</v>
          </cell>
        </row>
        <row r="1084">
          <cell r="F1084">
            <v>0</v>
          </cell>
          <cell r="G1084">
            <v>0</v>
          </cell>
          <cell r="H1084">
            <v>0</v>
          </cell>
          <cell r="I1084">
            <v>0</v>
          </cell>
          <cell r="J1084">
            <v>0</v>
          </cell>
          <cell r="K1084">
            <v>0</v>
          </cell>
        </row>
        <row r="1085">
          <cell r="F1085">
            <v>0</v>
          </cell>
          <cell r="G1085">
            <v>0</v>
          </cell>
          <cell r="H1085">
            <v>0</v>
          </cell>
          <cell r="I1085">
            <v>0</v>
          </cell>
          <cell r="J1085">
            <v>0</v>
          </cell>
          <cell r="K1085">
            <v>0</v>
          </cell>
        </row>
        <row r="1086">
          <cell r="F1086">
            <v>0</v>
          </cell>
          <cell r="G1086">
            <v>0</v>
          </cell>
          <cell r="H1086">
            <v>0</v>
          </cell>
          <cell r="I1086">
            <v>0</v>
          </cell>
          <cell r="J1086">
            <v>0</v>
          </cell>
          <cell r="K1086">
            <v>0</v>
          </cell>
        </row>
        <row r="1087">
          <cell r="F1087">
            <v>32827346265.17001</v>
          </cell>
          <cell r="G1087">
            <v>-124202533</v>
          </cell>
          <cell r="H1087">
            <v>32703143732.170013</v>
          </cell>
          <cell r="I1087">
            <v>0</v>
          </cell>
          <cell r="J1087">
            <v>32703143732.170013</v>
          </cell>
          <cell r="K1087">
            <v>29840197965</v>
          </cell>
        </row>
        <row r="1089">
          <cell r="F1089">
            <v>-154898425.13999999</v>
          </cell>
          <cell r="G1089">
            <v>0</v>
          </cell>
          <cell r="H1089">
            <v>-154898425.13999999</v>
          </cell>
          <cell r="I1089">
            <v>0</v>
          </cell>
          <cell r="J1089">
            <v>-154898425.13999999</v>
          </cell>
          <cell r="K1089">
            <v>-82258095</v>
          </cell>
        </row>
        <row r="1090">
          <cell r="F1090">
            <v>11803235.619999999</v>
          </cell>
          <cell r="G1090">
            <v>0</v>
          </cell>
          <cell r="H1090">
            <v>11803235.619999999</v>
          </cell>
          <cell r="I1090">
            <v>0</v>
          </cell>
          <cell r="J1090">
            <v>11803235.619999999</v>
          </cell>
          <cell r="K1090">
            <v>3887550.15</v>
          </cell>
        </row>
        <row r="1091">
          <cell r="F1091">
            <v>-143095189.51999998</v>
          </cell>
          <cell r="G1091">
            <v>0</v>
          </cell>
          <cell r="H1091">
            <v>-143095189.51999998</v>
          </cell>
          <cell r="I1091">
            <v>0</v>
          </cell>
          <cell r="J1091">
            <v>-143095189.51999998</v>
          </cell>
          <cell r="K1091">
            <v>-78370544.849999994</v>
          </cell>
        </row>
        <row r="1093">
          <cell r="F1093">
            <v>0</v>
          </cell>
          <cell r="G1093">
            <v>0</v>
          </cell>
          <cell r="H1093">
            <v>0</v>
          </cell>
          <cell r="I1093">
            <v>0</v>
          </cell>
          <cell r="J1093">
            <v>0</v>
          </cell>
          <cell r="K1093">
            <v>0</v>
          </cell>
        </row>
        <row r="1094">
          <cell r="F1094">
            <v>349877.05</v>
          </cell>
          <cell r="G1094">
            <v>0</v>
          </cell>
          <cell r="H1094">
            <v>349877.05</v>
          </cell>
          <cell r="I1094">
            <v>0</v>
          </cell>
          <cell r="J1094">
            <v>349877.05</v>
          </cell>
          <cell r="K1094">
            <v>648750</v>
          </cell>
        </row>
        <row r="1095">
          <cell r="F1095">
            <v>-1722</v>
          </cell>
          <cell r="G1095">
            <v>0</v>
          </cell>
          <cell r="H1095">
            <v>-1722</v>
          </cell>
          <cell r="I1095">
            <v>0</v>
          </cell>
          <cell r="J1095">
            <v>-1722</v>
          </cell>
          <cell r="K1095">
            <v>-2029</v>
          </cell>
        </row>
        <row r="1096">
          <cell r="F1096">
            <v>61862393.539999999</v>
          </cell>
          <cell r="G1096">
            <v>162828.38</v>
          </cell>
          <cell r="H1096">
            <v>62025221.920000002</v>
          </cell>
          <cell r="I1096">
            <v>0</v>
          </cell>
          <cell r="J1096">
            <v>62025221.920000002</v>
          </cell>
          <cell r="K1096">
            <v>53677583</v>
          </cell>
        </row>
        <row r="1097">
          <cell r="F1097">
            <v>693387355.76999998</v>
          </cell>
          <cell r="G1097">
            <v>-202544.37</v>
          </cell>
          <cell r="H1097">
            <v>693184811.39999998</v>
          </cell>
          <cell r="I1097">
            <v>0</v>
          </cell>
          <cell r="J1097">
            <v>693184811.39999998</v>
          </cell>
          <cell r="K1097">
            <v>692198724.70000005</v>
          </cell>
        </row>
        <row r="1098">
          <cell r="F1098">
            <v>2133508.29</v>
          </cell>
          <cell r="G1098">
            <v>0</v>
          </cell>
          <cell r="H1098">
            <v>2133508.29</v>
          </cell>
          <cell r="I1098">
            <v>0</v>
          </cell>
          <cell r="J1098">
            <v>2133508.29</v>
          </cell>
          <cell r="K1098">
            <v>4049945</v>
          </cell>
        </row>
        <row r="1099">
          <cell r="F1099">
            <v>21426</v>
          </cell>
          <cell r="G1099">
            <v>0</v>
          </cell>
          <cell r="H1099">
            <v>21426</v>
          </cell>
          <cell r="I1099">
            <v>0</v>
          </cell>
          <cell r="J1099">
            <v>21426</v>
          </cell>
          <cell r="K1099">
            <v>48146</v>
          </cell>
        </row>
        <row r="1100">
          <cell r="F1100">
            <v>0</v>
          </cell>
          <cell r="G1100">
            <v>0</v>
          </cell>
          <cell r="H1100">
            <v>0</v>
          </cell>
          <cell r="I1100">
            <v>0</v>
          </cell>
          <cell r="J1100">
            <v>0</v>
          </cell>
          <cell r="K1100">
            <v>0</v>
          </cell>
        </row>
        <row r="1101">
          <cell r="F1101">
            <v>18353061.27</v>
          </cell>
          <cell r="G1101">
            <v>0</v>
          </cell>
          <cell r="H1101">
            <v>18353061.27</v>
          </cell>
          <cell r="I1101">
            <v>0</v>
          </cell>
          <cell r="J1101">
            <v>18353061.27</v>
          </cell>
          <cell r="K1101">
            <v>17243207</v>
          </cell>
        </row>
        <row r="1102">
          <cell r="F1102">
            <v>1000</v>
          </cell>
          <cell r="G1102">
            <v>0</v>
          </cell>
          <cell r="H1102">
            <v>1000</v>
          </cell>
          <cell r="I1102">
            <v>0</v>
          </cell>
          <cell r="J1102">
            <v>1000</v>
          </cell>
          <cell r="K1102">
            <v>4000</v>
          </cell>
        </row>
        <row r="1103">
          <cell r="F1103">
            <v>0</v>
          </cell>
          <cell r="G1103">
            <v>0</v>
          </cell>
          <cell r="H1103">
            <v>0</v>
          </cell>
          <cell r="I1103">
            <v>0</v>
          </cell>
          <cell r="J1103">
            <v>0</v>
          </cell>
          <cell r="K1103">
            <v>0</v>
          </cell>
        </row>
        <row r="1104">
          <cell r="F1104">
            <v>776106899.91999996</v>
          </cell>
          <cell r="G1104">
            <v>-39715.989999999991</v>
          </cell>
          <cell r="H1104">
            <v>776067183.92999995</v>
          </cell>
          <cell r="I1104">
            <v>0</v>
          </cell>
          <cell r="J1104">
            <v>776067183.92999995</v>
          </cell>
          <cell r="K1104">
            <v>767868326.70000005</v>
          </cell>
        </row>
        <row r="1106">
          <cell r="F1106">
            <v>888941401.87</v>
          </cell>
          <cell r="G1106">
            <v>0</v>
          </cell>
          <cell r="H1106">
            <v>888941401.87</v>
          </cell>
          <cell r="I1106">
            <v>0</v>
          </cell>
          <cell r="J1106">
            <v>888941401.87</v>
          </cell>
          <cell r="K1106">
            <v>948087259.05999994</v>
          </cell>
        </row>
        <row r="1107">
          <cell r="F1107">
            <v>115467368.93000001</v>
          </cell>
          <cell r="G1107">
            <v>0</v>
          </cell>
          <cell r="H1107">
            <v>115467368.93000001</v>
          </cell>
          <cell r="I1107">
            <v>0</v>
          </cell>
          <cell r="J1107">
            <v>115467368.93000001</v>
          </cell>
          <cell r="K1107">
            <v>104307438</v>
          </cell>
        </row>
        <row r="1108">
          <cell r="F1108">
            <v>1004408770.8</v>
          </cell>
          <cell r="G1108">
            <v>0</v>
          </cell>
          <cell r="H1108">
            <v>1004408770.8</v>
          </cell>
          <cell r="I1108">
            <v>0</v>
          </cell>
          <cell r="J1108">
            <v>1004408770.8</v>
          </cell>
          <cell r="K1108">
            <v>1052394697.0599999</v>
          </cell>
        </row>
        <row r="1110">
          <cell r="F1110">
            <v>116660082.97</v>
          </cell>
          <cell r="G1110">
            <v>0</v>
          </cell>
          <cell r="H1110">
            <v>116660082.97</v>
          </cell>
          <cell r="I1110">
            <v>0</v>
          </cell>
          <cell r="J1110">
            <v>116660082.97</v>
          </cell>
          <cell r="K1110">
            <v>99396947</v>
          </cell>
        </row>
        <row r="1111">
          <cell r="F1111">
            <v>55188562.270000003</v>
          </cell>
          <cell r="G1111">
            <v>-50366</v>
          </cell>
          <cell r="H1111">
            <v>55138196.270000003</v>
          </cell>
          <cell r="I1111">
            <v>0</v>
          </cell>
          <cell r="J1111">
            <v>55138196.270000003</v>
          </cell>
          <cell r="K1111">
            <v>51625043</v>
          </cell>
        </row>
        <row r="1112">
          <cell r="F1112">
            <v>6845506.2699999996</v>
          </cell>
          <cell r="G1112">
            <v>0</v>
          </cell>
          <cell r="H1112">
            <v>6845506.2699999996</v>
          </cell>
          <cell r="I1112">
            <v>0</v>
          </cell>
          <cell r="J1112">
            <v>6845506.2699999996</v>
          </cell>
          <cell r="K1112">
            <v>8463143</v>
          </cell>
        </row>
        <row r="1113">
          <cell r="F1113">
            <v>1642270.11</v>
          </cell>
          <cell r="G1113">
            <v>0</v>
          </cell>
          <cell r="H1113">
            <v>1642270.11</v>
          </cell>
          <cell r="I1113">
            <v>0</v>
          </cell>
          <cell r="J1113">
            <v>1642270.11</v>
          </cell>
          <cell r="K1113">
            <v>1517989</v>
          </cell>
        </row>
        <row r="1114">
          <cell r="F1114">
            <v>29674104.34</v>
          </cell>
          <cell r="G1114">
            <v>0</v>
          </cell>
          <cell r="H1114">
            <v>29674104.34</v>
          </cell>
          <cell r="I1114">
            <v>0</v>
          </cell>
          <cell r="J1114">
            <v>29674104.34</v>
          </cell>
          <cell r="K1114">
            <v>46018</v>
          </cell>
        </row>
        <row r="1115">
          <cell r="F1115">
            <v>1960559.54</v>
          </cell>
          <cell r="G1115">
            <v>0</v>
          </cell>
          <cell r="H1115">
            <v>1960559.54</v>
          </cell>
          <cell r="I1115">
            <v>0</v>
          </cell>
          <cell r="J1115">
            <v>1960559.54</v>
          </cell>
          <cell r="K1115">
            <v>13856066</v>
          </cell>
        </row>
        <row r="1116">
          <cell r="F1116">
            <v>128094708.59</v>
          </cell>
          <cell r="G1116">
            <v>4786156.9800000004</v>
          </cell>
          <cell r="H1116">
            <v>132880865.56999999</v>
          </cell>
          <cell r="I1116">
            <v>0</v>
          </cell>
          <cell r="J1116">
            <v>132880865.56999999</v>
          </cell>
          <cell r="K1116">
            <v>101905992</v>
          </cell>
        </row>
        <row r="1117">
          <cell r="F1117">
            <v>-1891.7</v>
          </cell>
          <cell r="G1117">
            <v>0</v>
          </cell>
          <cell r="H1117">
            <v>-1891.7</v>
          </cell>
          <cell r="I1117">
            <v>0</v>
          </cell>
          <cell r="J1117">
            <v>-1891.7</v>
          </cell>
          <cell r="K1117">
            <v>0</v>
          </cell>
        </row>
        <row r="1118">
          <cell r="F1118">
            <v>8225.56</v>
          </cell>
          <cell r="G1118">
            <v>0</v>
          </cell>
          <cell r="H1118">
            <v>8225.56</v>
          </cell>
          <cell r="I1118">
            <v>0</v>
          </cell>
          <cell r="J1118">
            <v>8225.56</v>
          </cell>
          <cell r="K1118">
            <v>0</v>
          </cell>
        </row>
        <row r="1119">
          <cell r="F1119">
            <v>15952</v>
          </cell>
          <cell r="G1119">
            <v>0</v>
          </cell>
          <cell r="H1119">
            <v>15952</v>
          </cell>
          <cell r="I1119">
            <v>0</v>
          </cell>
          <cell r="J1119">
            <v>15952</v>
          </cell>
          <cell r="K1119">
            <v>3381565</v>
          </cell>
        </row>
        <row r="1120">
          <cell r="F1120">
            <v>0</v>
          </cell>
          <cell r="G1120">
            <v>0</v>
          </cell>
          <cell r="H1120">
            <v>0</v>
          </cell>
          <cell r="I1120">
            <v>0</v>
          </cell>
          <cell r="J1120">
            <v>0</v>
          </cell>
          <cell r="K1120">
            <v>0</v>
          </cell>
        </row>
        <row r="1121">
          <cell r="F1121">
            <v>0</v>
          </cell>
          <cell r="G1121">
            <v>0</v>
          </cell>
          <cell r="H1121">
            <v>0</v>
          </cell>
          <cell r="I1121">
            <v>0</v>
          </cell>
          <cell r="J1121">
            <v>0</v>
          </cell>
          <cell r="K1121">
            <v>0</v>
          </cell>
        </row>
        <row r="1122">
          <cell r="F1122">
            <v>340088079.95000005</v>
          </cell>
          <cell r="G1122">
            <v>4735790.9800000004</v>
          </cell>
          <cell r="H1122">
            <v>344823870.93000007</v>
          </cell>
          <cell r="I1122">
            <v>0</v>
          </cell>
          <cell r="J1122">
            <v>344823870.93000007</v>
          </cell>
          <cell r="K1122">
            <v>280192763</v>
          </cell>
        </row>
        <row r="1124">
          <cell r="F1124">
            <v>64837581.409999996</v>
          </cell>
          <cell r="G1124">
            <v>0</v>
          </cell>
          <cell r="H1124">
            <v>64837581.409999996</v>
          </cell>
          <cell r="I1124">
            <v>0</v>
          </cell>
          <cell r="J1124">
            <v>64837581.409999996</v>
          </cell>
          <cell r="K1124">
            <v>58555827</v>
          </cell>
        </row>
        <row r="1125">
          <cell r="F1125">
            <v>0</v>
          </cell>
          <cell r="G1125">
            <v>0</v>
          </cell>
          <cell r="H1125">
            <v>0</v>
          </cell>
          <cell r="I1125">
            <v>0</v>
          </cell>
          <cell r="J1125">
            <v>0</v>
          </cell>
          <cell r="K1125">
            <v>29883219</v>
          </cell>
        </row>
        <row r="1126">
          <cell r="F1126">
            <v>7997161.5800000001</v>
          </cell>
          <cell r="G1126">
            <v>0</v>
          </cell>
          <cell r="H1126">
            <v>7997161.5800000001</v>
          </cell>
          <cell r="I1126">
            <v>0</v>
          </cell>
          <cell r="J1126">
            <v>7997161.5800000001</v>
          </cell>
          <cell r="K1126">
            <v>13161506</v>
          </cell>
        </row>
        <row r="1127">
          <cell r="F1127">
            <v>2359113.27</v>
          </cell>
          <cell r="G1127">
            <v>0</v>
          </cell>
          <cell r="H1127">
            <v>2359113.27</v>
          </cell>
          <cell r="I1127">
            <v>0</v>
          </cell>
          <cell r="J1127">
            <v>2359113.27</v>
          </cell>
          <cell r="K1127">
            <v>1409119</v>
          </cell>
        </row>
        <row r="1128">
          <cell r="F1128">
            <v>97386.11</v>
          </cell>
          <cell r="G1128">
            <v>0</v>
          </cell>
          <cell r="H1128">
            <v>97386.11</v>
          </cell>
          <cell r="I1128">
            <v>0</v>
          </cell>
          <cell r="J1128">
            <v>97386.11</v>
          </cell>
          <cell r="K1128">
            <v>66547</v>
          </cell>
        </row>
        <row r="1129">
          <cell r="F1129">
            <v>9096217.4800000004</v>
          </cell>
          <cell r="G1129">
            <v>0</v>
          </cell>
          <cell r="H1129">
            <v>9096217.4800000004</v>
          </cell>
          <cell r="I1129">
            <v>0</v>
          </cell>
          <cell r="J1129">
            <v>9096217.4800000004</v>
          </cell>
          <cell r="K1129">
            <v>7781247</v>
          </cell>
        </row>
        <row r="1130">
          <cell r="F1130">
            <v>2652509.14</v>
          </cell>
          <cell r="G1130">
            <v>0</v>
          </cell>
          <cell r="H1130">
            <v>2652509.14</v>
          </cell>
          <cell r="I1130">
            <v>0</v>
          </cell>
          <cell r="J1130">
            <v>2652509.14</v>
          </cell>
          <cell r="K1130">
            <v>2581643</v>
          </cell>
        </row>
        <row r="1131">
          <cell r="F1131">
            <v>87039968.989999995</v>
          </cell>
          <cell r="G1131">
            <v>0</v>
          </cell>
          <cell r="H1131">
            <v>87039968.989999995</v>
          </cell>
          <cell r="I1131">
            <v>0</v>
          </cell>
          <cell r="J1131">
            <v>87039968.989999995</v>
          </cell>
          <cell r="K1131">
            <v>113439108</v>
          </cell>
        </row>
        <row r="1133">
          <cell r="F1133">
            <v>121732964.97</v>
          </cell>
          <cell r="G1133">
            <v>776904.96</v>
          </cell>
          <cell r="H1133">
            <v>122509869.93000001</v>
          </cell>
          <cell r="I1133">
            <v>0</v>
          </cell>
          <cell r="J1133">
            <v>122509869.93000001</v>
          </cell>
          <cell r="K1133">
            <v>116613522</v>
          </cell>
        </row>
        <row r="1134">
          <cell r="F1134">
            <v>72908710.329999998</v>
          </cell>
          <cell r="G1134">
            <v>613615.6</v>
          </cell>
          <cell r="H1134">
            <v>73522325.930000007</v>
          </cell>
          <cell r="I1134">
            <v>0</v>
          </cell>
          <cell r="J1134">
            <v>73522325.930000007</v>
          </cell>
          <cell r="K1134">
            <v>102293821</v>
          </cell>
        </row>
        <row r="1135">
          <cell r="F1135">
            <v>22928284.68</v>
          </cell>
          <cell r="G1135">
            <v>364635.18</v>
          </cell>
          <cell r="H1135">
            <v>23292919.859999999</v>
          </cell>
          <cell r="I1135">
            <v>0</v>
          </cell>
          <cell r="J1135">
            <v>23292919.859999999</v>
          </cell>
          <cell r="K1135">
            <v>33880668</v>
          </cell>
        </row>
        <row r="1136">
          <cell r="F1136">
            <v>29825515.739999998</v>
          </cell>
          <cell r="G1136">
            <v>0</v>
          </cell>
          <cell r="H1136">
            <v>29825515.739999998</v>
          </cell>
          <cell r="I1136">
            <v>0</v>
          </cell>
          <cell r="J1136">
            <v>29825515.739999998</v>
          </cell>
          <cell r="K1136">
            <v>35743550</v>
          </cell>
        </row>
        <row r="1137">
          <cell r="F1137">
            <v>52303793.439999998</v>
          </cell>
          <cell r="G1137">
            <v>1436413.68</v>
          </cell>
          <cell r="H1137">
            <v>53740207.119999997</v>
          </cell>
          <cell r="I1137">
            <v>0</v>
          </cell>
          <cell r="J1137">
            <v>53740207.119999997</v>
          </cell>
          <cell r="K1137">
            <v>47179202</v>
          </cell>
        </row>
        <row r="1138">
          <cell r="F1138">
            <v>14567447.32</v>
          </cell>
          <cell r="G1138">
            <v>0</v>
          </cell>
          <cell r="H1138">
            <v>14567447.32</v>
          </cell>
          <cell r="I1138">
            <v>0</v>
          </cell>
          <cell r="J1138">
            <v>14567447.32</v>
          </cell>
          <cell r="K1138">
            <v>17346401</v>
          </cell>
        </row>
        <row r="1139">
          <cell r="F1139">
            <v>1721789.61</v>
          </cell>
          <cell r="G1139">
            <v>0</v>
          </cell>
          <cell r="H1139">
            <v>1721789.61</v>
          </cell>
          <cell r="I1139">
            <v>0</v>
          </cell>
          <cell r="J1139">
            <v>1721789.61</v>
          </cell>
          <cell r="K1139">
            <v>1472103</v>
          </cell>
        </row>
        <row r="1140">
          <cell r="F1140">
            <v>56067.199999999997</v>
          </cell>
          <cell r="G1140">
            <v>0</v>
          </cell>
          <cell r="H1140">
            <v>56067.199999999997</v>
          </cell>
          <cell r="I1140">
            <v>0</v>
          </cell>
          <cell r="J1140">
            <v>56067.199999999997</v>
          </cell>
          <cell r="K1140">
            <v>19801</v>
          </cell>
        </row>
        <row r="1141">
          <cell r="F1141">
            <v>1797</v>
          </cell>
          <cell r="G1141">
            <v>0</v>
          </cell>
          <cell r="H1141">
            <v>1797</v>
          </cell>
          <cell r="I1141">
            <v>0</v>
          </cell>
          <cell r="J1141">
            <v>1797</v>
          </cell>
          <cell r="K1141">
            <v>19129</v>
          </cell>
        </row>
        <row r="1142">
          <cell r="F1142">
            <v>16242553.130000001</v>
          </cell>
          <cell r="G1142">
            <v>0</v>
          </cell>
          <cell r="H1142">
            <v>16242553.130000001</v>
          </cell>
          <cell r="I1142">
            <v>0</v>
          </cell>
          <cell r="J1142">
            <v>16242553.130000001</v>
          </cell>
          <cell r="K1142">
            <v>7323754</v>
          </cell>
        </row>
        <row r="1143">
          <cell r="F1143">
            <v>242497457.55000001</v>
          </cell>
          <cell r="G1143">
            <v>58166</v>
          </cell>
          <cell r="H1143">
            <v>242555623.55000001</v>
          </cell>
          <cell r="I1143">
            <v>0</v>
          </cell>
          <cell r="J1143">
            <v>242555623.55000001</v>
          </cell>
          <cell r="K1143">
            <v>287132813</v>
          </cell>
        </row>
        <row r="1144">
          <cell r="F1144">
            <v>244952897.34999999</v>
          </cell>
          <cell r="G1144">
            <v>0</v>
          </cell>
          <cell r="H1144">
            <v>244952897.34999999</v>
          </cell>
          <cell r="I1144">
            <v>0</v>
          </cell>
          <cell r="J1144">
            <v>244952897.34999999</v>
          </cell>
          <cell r="K1144">
            <v>264571656.09999999</v>
          </cell>
        </row>
        <row r="1145">
          <cell r="F1145">
            <v>190366502.40000001</v>
          </cell>
          <cell r="G1145">
            <v>0</v>
          </cell>
          <cell r="H1145">
            <v>190366502.40000001</v>
          </cell>
          <cell r="I1145">
            <v>0</v>
          </cell>
          <cell r="J1145">
            <v>190366502.40000001</v>
          </cell>
          <cell r="K1145">
            <v>145386263</v>
          </cell>
        </row>
        <row r="1146">
          <cell r="F1146">
            <v>23038.400000000001</v>
          </cell>
          <cell r="G1146">
            <v>0</v>
          </cell>
          <cell r="H1146">
            <v>23038.400000000001</v>
          </cell>
          <cell r="I1146">
            <v>0</v>
          </cell>
          <cell r="J1146">
            <v>23038.400000000001</v>
          </cell>
          <cell r="K1146">
            <v>722285</v>
          </cell>
        </row>
        <row r="1147">
          <cell r="F1147">
            <v>132866525.81</v>
          </cell>
          <cell r="G1147">
            <v>0</v>
          </cell>
          <cell r="H1147">
            <v>132866525.81</v>
          </cell>
          <cell r="I1147">
            <v>0</v>
          </cell>
          <cell r="J1147">
            <v>132866525.81</v>
          </cell>
          <cell r="K1147">
            <v>85266347</v>
          </cell>
        </row>
        <row r="1148">
          <cell r="F1148">
            <v>68351221.829999998</v>
          </cell>
          <cell r="G1148">
            <v>0</v>
          </cell>
          <cell r="H1148">
            <v>68351221.829999998</v>
          </cell>
          <cell r="I1148">
            <v>0</v>
          </cell>
          <cell r="J1148">
            <v>68351221.829999998</v>
          </cell>
          <cell r="K1148">
            <v>61315985</v>
          </cell>
        </row>
        <row r="1149">
          <cell r="F1149">
            <v>330430.71000000002</v>
          </cell>
          <cell r="G1149">
            <v>0</v>
          </cell>
          <cell r="H1149">
            <v>330430.71000000002</v>
          </cell>
          <cell r="I1149">
            <v>0</v>
          </cell>
          <cell r="J1149">
            <v>330430.71000000002</v>
          </cell>
          <cell r="K1149">
            <v>13151</v>
          </cell>
        </row>
        <row r="1150">
          <cell r="F1150">
            <v>2721740.24</v>
          </cell>
          <cell r="G1150">
            <v>0</v>
          </cell>
          <cell r="H1150">
            <v>2721740.24</v>
          </cell>
          <cell r="I1150">
            <v>0</v>
          </cell>
          <cell r="J1150">
            <v>2721740.24</v>
          </cell>
          <cell r="K1150">
            <v>3176669</v>
          </cell>
        </row>
        <row r="1151">
          <cell r="F1151">
            <v>22730158.52</v>
          </cell>
          <cell r="G1151">
            <v>0</v>
          </cell>
          <cell r="H1151">
            <v>22730158.52</v>
          </cell>
          <cell r="I1151">
            <v>0</v>
          </cell>
          <cell r="J1151">
            <v>22730158.52</v>
          </cell>
          <cell r="K1151">
            <v>27194525</v>
          </cell>
        </row>
        <row r="1152">
          <cell r="F1152">
            <v>172678582.69</v>
          </cell>
          <cell r="G1152">
            <v>0</v>
          </cell>
          <cell r="H1152">
            <v>172678582.69</v>
          </cell>
          <cell r="I1152">
            <v>0</v>
          </cell>
          <cell r="J1152">
            <v>172678582.69</v>
          </cell>
          <cell r="K1152">
            <v>168293107</v>
          </cell>
        </row>
        <row r="1153">
          <cell r="F1153">
            <v>4888613.8899999997</v>
          </cell>
          <cell r="G1153">
            <v>0</v>
          </cell>
          <cell r="H1153">
            <v>4888613.8899999997</v>
          </cell>
          <cell r="I1153">
            <v>0</v>
          </cell>
          <cell r="J1153">
            <v>4888613.8899999997</v>
          </cell>
          <cell r="K1153">
            <v>4627759</v>
          </cell>
        </row>
        <row r="1154">
          <cell r="F1154">
            <v>23129576.949999999</v>
          </cell>
          <cell r="G1154">
            <v>0</v>
          </cell>
          <cell r="H1154">
            <v>23129576.949999999</v>
          </cell>
          <cell r="I1154">
            <v>0</v>
          </cell>
          <cell r="J1154">
            <v>23129576.949999999</v>
          </cell>
          <cell r="K1154">
            <v>23814168</v>
          </cell>
        </row>
        <row r="1155">
          <cell r="F1155">
            <v>66420516.899999999</v>
          </cell>
          <cell r="G1155">
            <v>0</v>
          </cell>
          <cell r="H1155">
            <v>66420516.899999999</v>
          </cell>
          <cell r="I1155">
            <v>0</v>
          </cell>
          <cell r="J1155">
            <v>66420516.899999999</v>
          </cell>
          <cell r="K1155">
            <v>84922263</v>
          </cell>
        </row>
        <row r="1156">
          <cell r="F1156">
            <v>242093.85</v>
          </cell>
          <cell r="G1156">
            <v>0</v>
          </cell>
          <cell r="H1156">
            <v>242093.85</v>
          </cell>
          <cell r="I1156">
            <v>0</v>
          </cell>
          <cell r="J1156">
            <v>242093.85</v>
          </cell>
          <cell r="K1156">
            <v>564159</v>
          </cell>
        </row>
        <row r="1157">
          <cell r="F1157">
            <v>487599.89</v>
          </cell>
          <cell r="G1157">
            <v>0</v>
          </cell>
          <cell r="H1157">
            <v>487599.89</v>
          </cell>
          <cell r="I1157">
            <v>0</v>
          </cell>
          <cell r="J1157">
            <v>487599.89</v>
          </cell>
          <cell r="K1157">
            <v>1027061</v>
          </cell>
        </row>
        <row r="1158">
          <cell r="F1158">
            <v>0</v>
          </cell>
          <cell r="G1158">
            <v>0</v>
          </cell>
          <cell r="H1158">
            <v>0</v>
          </cell>
          <cell r="I1158">
            <v>0</v>
          </cell>
          <cell r="J1158">
            <v>0</v>
          </cell>
          <cell r="K1158">
            <v>0</v>
          </cell>
        </row>
        <row r="1159">
          <cell r="F1159">
            <v>5809.24</v>
          </cell>
          <cell r="G1159">
            <v>0</v>
          </cell>
          <cell r="H1159">
            <v>5809.24</v>
          </cell>
          <cell r="I1159">
            <v>0</v>
          </cell>
          <cell r="J1159">
            <v>5809.24</v>
          </cell>
          <cell r="K1159">
            <v>39800</v>
          </cell>
        </row>
        <row r="1160">
          <cell r="F1160">
            <v>6935165.5</v>
          </cell>
          <cell r="G1160">
            <v>0</v>
          </cell>
          <cell r="H1160">
            <v>6935165.5</v>
          </cell>
          <cell r="I1160">
            <v>0</v>
          </cell>
          <cell r="J1160">
            <v>6935165.5</v>
          </cell>
          <cell r="K1160">
            <v>5817286</v>
          </cell>
        </row>
        <row r="1161">
          <cell r="F1161">
            <v>997471.19</v>
          </cell>
          <cell r="G1161">
            <v>0</v>
          </cell>
          <cell r="H1161">
            <v>997471.19</v>
          </cell>
          <cell r="I1161">
            <v>0</v>
          </cell>
          <cell r="J1161">
            <v>997471.19</v>
          </cell>
          <cell r="K1161">
            <v>929438</v>
          </cell>
        </row>
        <row r="1162">
          <cell r="F1162">
            <v>1437987.01</v>
          </cell>
          <cell r="G1162">
            <v>0</v>
          </cell>
          <cell r="H1162">
            <v>1437987.01</v>
          </cell>
          <cell r="I1162">
            <v>0</v>
          </cell>
          <cell r="J1162">
            <v>1437987.01</v>
          </cell>
          <cell r="K1162">
            <v>1133360</v>
          </cell>
        </row>
        <row r="1163">
          <cell r="F1163">
            <v>653919.48</v>
          </cell>
          <cell r="G1163">
            <v>0</v>
          </cell>
          <cell r="H1163">
            <v>653919.48</v>
          </cell>
          <cell r="I1163">
            <v>0</v>
          </cell>
          <cell r="J1163">
            <v>653919.48</v>
          </cell>
          <cell r="K1163">
            <v>2818720</v>
          </cell>
        </row>
        <row r="1164">
          <cell r="F1164">
            <v>9472701.6799999997</v>
          </cell>
          <cell r="G1164">
            <v>0</v>
          </cell>
          <cell r="H1164">
            <v>9472701.6799999997</v>
          </cell>
          <cell r="I1164">
            <v>0</v>
          </cell>
          <cell r="J1164">
            <v>9472701.6799999997</v>
          </cell>
          <cell r="K1164">
            <v>3864465</v>
          </cell>
        </row>
        <row r="1165">
          <cell r="F1165">
            <v>-722665.59</v>
          </cell>
          <cell r="G1165">
            <v>0</v>
          </cell>
          <cell r="H1165">
            <v>-722665.59</v>
          </cell>
          <cell r="I1165">
            <v>0</v>
          </cell>
          <cell r="J1165">
            <v>-722665.59</v>
          </cell>
          <cell r="K1165">
            <v>-415536</v>
          </cell>
        </row>
        <row r="1166">
          <cell r="F1166">
            <v>11849841.140000001</v>
          </cell>
          <cell r="G1166">
            <v>0</v>
          </cell>
          <cell r="H1166">
            <v>11849841.140000001</v>
          </cell>
          <cell r="I1166">
            <v>0</v>
          </cell>
          <cell r="J1166">
            <v>11849841.140000001</v>
          </cell>
          <cell r="K1166">
            <v>10823177</v>
          </cell>
        </row>
        <row r="1167">
          <cell r="F1167">
            <v>-76.819999999999993</v>
          </cell>
          <cell r="G1167">
            <v>0</v>
          </cell>
          <cell r="H1167">
            <v>-76.819999999999993</v>
          </cell>
          <cell r="I1167">
            <v>0</v>
          </cell>
          <cell r="J1167">
            <v>-76.819999999999993</v>
          </cell>
          <cell r="K1167">
            <v>5402</v>
          </cell>
        </row>
        <row r="1168">
          <cell r="F1168">
            <v>134355253.44</v>
          </cell>
          <cell r="G1168">
            <v>0</v>
          </cell>
          <cell r="H1168">
            <v>134355253.44</v>
          </cell>
          <cell r="I1168">
            <v>0</v>
          </cell>
          <cell r="J1168">
            <v>134355253.44</v>
          </cell>
          <cell r="K1168">
            <v>130269684</v>
          </cell>
        </row>
        <row r="1169">
          <cell r="F1169">
            <v>221708.81</v>
          </cell>
          <cell r="G1169">
            <v>0</v>
          </cell>
          <cell r="H1169">
            <v>221708.81</v>
          </cell>
          <cell r="I1169">
            <v>0</v>
          </cell>
          <cell r="J1169">
            <v>221708.81</v>
          </cell>
          <cell r="K1169">
            <v>95792</v>
          </cell>
        </row>
        <row r="1170">
          <cell r="F1170">
            <v>5529092.1299999999</v>
          </cell>
          <cell r="G1170">
            <v>0</v>
          </cell>
          <cell r="H1170">
            <v>5529092.1299999999</v>
          </cell>
          <cell r="I1170">
            <v>0</v>
          </cell>
          <cell r="J1170">
            <v>5529092.1299999999</v>
          </cell>
          <cell r="K1170">
            <v>5885254</v>
          </cell>
        </row>
        <row r="1171">
          <cell r="F1171">
            <v>17278860.75</v>
          </cell>
          <cell r="G1171">
            <v>0</v>
          </cell>
          <cell r="H1171">
            <v>17278860.75</v>
          </cell>
          <cell r="I1171">
            <v>0</v>
          </cell>
          <cell r="J1171">
            <v>17278860.75</v>
          </cell>
          <cell r="K1171">
            <v>16292613</v>
          </cell>
        </row>
        <row r="1172">
          <cell r="F1172">
            <v>191791.04</v>
          </cell>
          <cell r="G1172">
            <v>0</v>
          </cell>
          <cell r="H1172">
            <v>191791.04</v>
          </cell>
          <cell r="I1172">
            <v>0</v>
          </cell>
          <cell r="J1172">
            <v>191791.04</v>
          </cell>
          <cell r="K1172">
            <v>216805</v>
          </cell>
        </row>
        <row r="1173">
          <cell r="F1173">
            <v>8706958.2799999993</v>
          </cell>
          <cell r="G1173">
            <v>0</v>
          </cell>
          <cell r="H1173">
            <v>8706958.2799999993</v>
          </cell>
          <cell r="I1173">
            <v>0</v>
          </cell>
          <cell r="J1173">
            <v>8706958.2799999993</v>
          </cell>
          <cell r="K1173">
            <v>10061298</v>
          </cell>
        </row>
        <row r="1174">
          <cell r="F1174">
            <v>0</v>
          </cell>
          <cell r="G1174">
            <v>0</v>
          </cell>
          <cell r="H1174">
            <v>0</v>
          </cell>
          <cell r="I1174">
            <v>0</v>
          </cell>
          <cell r="J1174">
            <v>0</v>
          </cell>
          <cell r="K1174">
            <v>9723</v>
          </cell>
        </row>
        <row r="1175">
          <cell r="F1175">
            <v>211293197.96000001</v>
          </cell>
          <cell r="G1175">
            <v>778434.21</v>
          </cell>
          <cell r="H1175">
            <v>212071632.16999999</v>
          </cell>
          <cell r="I1175">
            <v>0</v>
          </cell>
          <cell r="J1175">
            <v>212071632.16999999</v>
          </cell>
          <cell r="K1175">
            <v>155943542</v>
          </cell>
        </row>
        <row r="1176">
          <cell r="F1176">
            <v>22268221</v>
          </cell>
          <cell r="G1176">
            <v>0</v>
          </cell>
          <cell r="H1176">
            <v>22268221</v>
          </cell>
          <cell r="I1176">
            <v>0</v>
          </cell>
          <cell r="J1176">
            <v>22268221</v>
          </cell>
          <cell r="K1176">
            <v>20398567</v>
          </cell>
        </row>
        <row r="1177">
          <cell r="F1177">
            <v>60889105.689999998</v>
          </cell>
          <cell r="G1177">
            <v>0</v>
          </cell>
          <cell r="H1177">
            <v>60889105.689999998</v>
          </cell>
          <cell r="I1177">
            <v>0</v>
          </cell>
          <cell r="J1177">
            <v>60889105.689999998</v>
          </cell>
          <cell r="K1177">
            <v>79166662.530000001</v>
          </cell>
        </row>
        <row r="1178">
          <cell r="F1178">
            <v>1996340222.3300009</v>
          </cell>
          <cell r="G1178">
            <v>4028169.63</v>
          </cell>
          <cell r="H1178">
            <v>2000368391.960001</v>
          </cell>
          <cell r="I1178">
            <v>0</v>
          </cell>
          <cell r="J1178">
            <v>2000368391.960001</v>
          </cell>
          <cell r="K1178">
            <v>1963276214.6299999</v>
          </cell>
        </row>
        <row r="1180">
          <cell r="F1180">
            <v>1901930.13</v>
          </cell>
          <cell r="G1180">
            <v>22467.69</v>
          </cell>
          <cell r="H1180">
            <v>1924397.82</v>
          </cell>
          <cell r="I1180">
            <v>0</v>
          </cell>
          <cell r="J1180">
            <v>1924397.82</v>
          </cell>
          <cell r="K1180">
            <v>7242597</v>
          </cell>
        </row>
        <row r="1181">
          <cell r="F1181">
            <v>28534586.079999998</v>
          </cell>
          <cell r="G1181">
            <v>0</v>
          </cell>
          <cell r="H1181">
            <v>28534586.079999998</v>
          </cell>
          <cell r="I1181">
            <v>0</v>
          </cell>
          <cell r="J1181">
            <v>28534586.079999998</v>
          </cell>
          <cell r="K1181">
            <v>26052793</v>
          </cell>
        </row>
        <row r="1182">
          <cell r="F1182">
            <v>-4675491.7699999996</v>
          </cell>
          <cell r="G1182">
            <v>0</v>
          </cell>
          <cell r="H1182">
            <v>-4675491.7699999996</v>
          </cell>
          <cell r="I1182">
            <v>0</v>
          </cell>
          <cell r="J1182">
            <v>-4675491.7699999996</v>
          </cell>
          <cell r="K1182">
            <v>4251696</v>
          </cell>
        </row>
        <row r="1183">
          <cell r="F1183">
            <v>139979122.33000001</v>
          </cell>
          <cell r="G1183">
            <v>456062.88</v>
          </cell>
          <cell r="H1183">
            <v>140435185.21000001</v>
          </cell>
          <cell r="I1183">
            <v>0</v>
          </cell>
          <cell r="J1183">
            <v>140435185.21000001</v>
          </cell>
          <cell r="K1183">
            <v>133925953</v>
          </cell>
        </row>
        <row r="1184">
          <cell r="F1184">
            <v>771133.43</v>
          </cell>
          <cell r="G1184">
            <v>0</v>
          </cell>
          <cell r="H1184">
            <v>771133.43</v>
          </cell>
          <cell r="I1184">
            <v>0</v>
          </cell>
          <cell r="J1184">
            <v>771133.43</v>
          </cell>
          <cell r="K1184">
            <v>-699920</v>
          </cell>
        </row>
        <row r="1185">
          <cell r="F1185">
            <v>103013418.83</v>
          </cell>
          <cell r="G1185">
            <v>75754.38</v>
          </cell>
          <cell r="H1185">
            <v>103089173.20999999</v>
          </cell>
          <cell r="I1185">
            <v>0</v>
          </cell>
          <cell r="J1185">
            <v>103089173.20999999</v>
          </cell>
          <cell r="K1185">
            <v>91051481.290000007</v>
          </cell>
        </row>
        <row r="1186">
          <cell r="F1186">
            <v>37746178.149999999</v>
          </cell>
          <cell r="G1186">
            <v>-177751.37</v>
          </cell>
          <cell r="H1186">
            <v>37568426.780000001</v>
          </cell>
          <cell r="I1186">
            <v>0</v>
          </cell>
          <cell r="J1186">
            <v>37568426.780000001</v>
          </cell>
          <cell r="K1186">
            <v>58653174</v>
          </cell>
        </row>
        <row r="1187">
          <cell r="F1187">
            <v>103318.05</v>
          </cell>
          <cell r="G1187">
            <v>0</v>
          </cell>
          <cell r="H1187">
            <v>103318.05</v>
          </cell>
          <cell r="I1187">
            <v>0</v>
          </cell>
          <cell r="J1187">
            <v>103318.05</v>
          </cell>
          <cell r="K1187">
            <v>0</v>
          </cell>
        </row>
        <row r="1188">
          <cell r="F1188">
            <v>162311132.22999999</v>
          </cell>
          <cell r="G1188">
            <v>-995294</v>
          </cell>
          <cell r="H1188">
            <v>161315838.22999999</v>
          </cell>
          <cell r="I1188">
            <v>0</v>
          </cell>
          <cell r="J1188">
            <v>161315838.22999999</v>
          </cell>
          <cell r="K1188">
            <v>122954002</v>
          </cell>
        </row>
        <row r="1189">
          <cell r="F1189">
            <v>469685327.46000004</v>
          </cell>
          <cell r="G1189">
            <v>-618760.42000000004</v>
          </cell>
          <cell r="H1189">
            <v>469066567.03999996</v>
          </cell>
          <cell r="I1189">
            <v>0</v>
          </cell>
          <cell r="J1189">
            <v>469066567.03999996</v>
          </cell>
          <cell r="K1189">
            <v>443431776.29000002</v>
          </cell>
        </row>
        <row r="1191">
          <cell r="F1191">
            <v>9903673.8800000008</v>
          </cell>
          <cell r="G1191">
            <v>26583.18</v>
          </cell>
          <cell r="H1191">
            <v>9930257.0600000005</v>
          </cell>
          <cell r="I1191">
            <v>0</v>
          </cell>
          <cell r="J1191">
            <v>9930257.0600000005</v>
          </cell>
          <cell r="K1191">
            <v>6197616</v>
          </cell>
        </row>
        <row r="1192">
          <cell r="F1192">
            <v>4603075.93</v>
          </cell>
          <cell r="G1192">
            <v>7500</v>
          </cell>
          <cell r="H1192">
            <v>4610575.93</v>
          </cell>
          <cell r="I1192">
            <v>0</v>
          </cell>
          <cell r="J1192">
            <v>4610575.93</v>
          </cell>
          <cell r="K1192">
            <v>3417959</v>
          </cell>
        </row>
        <row r="1193">
          <cell r="F1193">
            <v>469584.09</v>
          </cell>
          <cell r="G1193">
            <v>0</v>
          </cell>
          <cell r="H1193">
            <v>469584.09</v>
          </cell>
          <cell r="I1193">
            <v>0</v>
          </cell>
          <cell r="J1193">
            <v>469584.09</v>
          </cell>
          <cell r="K1193">
            <v>507857</v>
          </cell>
        </row>
        <row r="1194">
          <cell r="F1194">
            <v>8237458</v>
          </cell>
          <cell r="G1194">
            <v>0</v>
          </cell>
          <cell r="H1194">
            <v>8237458</v>
          </cell>
          <cell r="I1194">
            <v>0</v>
          </cell>
          <cell r="J1194">
            <v>8237458</v>
          </cell>
          <cell r="K1194">
            <v>27072414</v>
          </cell>
        </row>
        <row r="1195">
          <cell r="F1195">
            <v>4936717.78</v>
          </cell>
          <cell r="G1195">
            <v>0</v>
          </cell>
          <cell r="H1195">
            <v>4936717.78</v>
          </cell>
          <cell r="I1195">
            <v>0</v>
          </cell>
          <cell r="J1195">
            <v>4936717.78</v>
          </cell>
          <cell r="K1195">
            <v>4267911</v>
          </cell>
        </row>
        <row r="1196">
          <cell r="F1196">
            <v>28150509.68</v>
          </cell>
          <cell r="G1196">
            <v>34083.18</v>
          </cell>
          <cell r="H1196">
            <v>28184592.859999999</v>
          </cell>
          <cell r="I1196">
            <v>0</v>
          </cell>
          <cell r="J1196">
            <v>28184592.859999999</v>
          </cell>
          <cell r="K1196">
            <v>41463757</v>
          </cell>
        </row>
        <row r="1198">
          <cell r="F1198">
            <v>454847919.38</v>
          </cell>
          <cell r="G1198">
            <v>0</v>
          </cell>
          <cell r="H1198">
            <v>454847919.38</v>
          </cell>
          <cell r="I1198">
            <v>0</v>
          </cell>
          <cell r="J1198">
            <v>454847919.38</v>
          </cell>
          <cell r="K1198">
            <v>391180677</v>
          </cell>
        </row>
        <row r="1199">
          <cell r="F1199">
            <v>99582415.079999998</v>
          </cell>
          <cell r="G1199">
            <v>43934</v>
          </cell>
          <cell r="H1199">
            <v>99626349.079999998</v>
          </cell>
          <cell r="I1199">
            <v>0</v>
          </cell>
          <cell r="J1199">
            <v>99626349.079999998</v>
          </cell>
          <cell r="K1199">
            <v>57455500</v>
          </cell>
        </row>
        <row r="1200">
          <cell r="F1200">
            <v>554430334.46000004</v>
          </cell>
          <cell r="G1200">
            <v>43934</v>
          </cell>
          <cell r="H1200">
            <v>554474268.46000004</v>
          </cell>
          <cell r="I1200">
            <v>0</v>
          </cell>
          <cell r="J1200">
            <v>554474268.46000004</v>
          </cell>
          <cell r="K1200">
            <v>448636177</v>
          </cell>
        </row>
        <row r="1202">
          <cell r="F1202">
            <v>852737.76</v>
          </cell>
          <cell r="G1202">
            <v>0</v>
          </cell>
          <cell r="H1202">
            <v>852737.76</v>
          </cell>
          <cell r="I1202">
            <v>0</v>
          </cell>
          <cell r="J1202">
            <v>852737.76</v>
          </cell>
          <cell r="K1202">
            <v>8308935</v>
          </cell>
        </row>
        <row r="1203">
          <cell r="F1203">
            <v>7980327</v>
          </cell>
          <cell r="G1203">
            <v>0</v>
          </cell>
          <cell r="H1203">
            <v>7980327</v>
          </cell>
          <cell r="I1203">
            <v>0</v>
          </cell>
          <cell r="J1203">
            <v>7980327</v>
          </cell>
          <cell r="K1203">
            <v>7257562</v>
          </cell>
        </row>
        <row r="1204">
          <cell r="F1204">
            <v>8833064.7599999998</v>
          </cell>
          <cell r="G1204">
            <v>0</v>
          </cell>
          <cell r="H1204">
            <v>8833064.7599999998</v>
          </cell>
          <cell r="I1204">
            <v>0</v>
          </cell>
          <cell r="J1204">
            <v>8833064.7599999998</v>
          </cell>
          <cell r="K1204">
            <v>15566497</v>
          </cell>
        </row>
        <row r="1206">
          <cell r="F1206">
            <v>721075.3</v>
          </cell>
          <cell r="G1206">
            <v>0</v>
          </cell>
          <cell r="H1206">
            <v>721075.3</v>
          </cell>
          <cell r="I1206">
            <v>0</v>
          </cell>
          <cell r="J1206">
            <v>721075.3</v>
          </cell>
          <cell r="K1206">
            <v>0</v>
          </cell>
        </row>
        <row r="1207">
          <cell r="F1207">
            <v>73875356.379999995</v>
          </cell>
          <cell r="G1207">
            <v>1374503.72</v>
          </cell>
          <cell r="H1207">
            <v>75249860.099999994</v>
          </cell>
          <cell r="I1207">
            <v>0</v>
          </cell>
          <cell r="J1207">
            <v>75249860.099999994</v>
          </cell>
          <cell r="K1207">
            <v>89926747.370000005</v>
          </cell>
        </row>
        <row r="1208">
          <cell r="F1208">
            <v>26544946.379999999</v>
          </cell>
          <cell r="G1208">
            <v>0</v>
          </cell>
          <cell r="H1208">
            <v>26544946.379999999</v>
          </cell>
          <cell r="I1208">
            <v>0</v>
          </cell>
          <cell r="J1208">
            <v>26544946.379999999</v>
          </cell>
          <cell r="K1208">
            <v>16760672</v>
          </cell>
        </row>
        <row r="1209">
          <cell r="F1209">
            <v>268537298.22000003</v>
          </cell>
          <cell r="G1209">
            <v>-2511000</v>
          </cell>
          <cell r="H1209">
            <v>266026298.22</v>
          </cell>
          <cell r="I1209">
            <v>0</v>
          </cell>
          <cell r="J1209">
            <v>266026298.22</v>
          </cell>
          <cell r="K1209">
            <v>487904977.69999999</v>
          </cell>
        </row>
        <row r="1210">
          <cell r="F1210">
            <v>8224494.2800000003</v>
          </cell>
          <cell r="G1210">
            <v>21613</v>
          </cell>
          <cell r="H1210">
            <v>8246107.2800000003</v>
          </cell>
          <cell r="I1210">
            <v>0</v>
          </cell>
          <cell r="J1210">
            <v>8246107.2800000003</v>
          </cell>
          <cell r="K1210">
            <v>10117525</v>
          </cell>
        </row>
        <row r="1211">
          <cell r="F1211">
            <v>41400115.829999998</v>
          </cell>
          <cell r="G1211">
            <v>151389</v>
          </cell>
          <cell r="H1211">
            <v>41551504.829999998</v>
          </cell>
          <cell r="I1211">
            <v>0</v>
          </cell>
          <cell r="J1211">
            <v>41551504.829999998</v>
          </cell>
          <cell r="K1211">
            <v>40532958</v>
          </cell>
        </row>
        <row r="1212">
          <cell r="F1212">
            <v>143237053.61000001</v>
          </cell>
          <cell r="G1212">
            <v>183685.05</v>
          </cell>
          <cell r="H1212">
            <v>143420738.66</v>
          </cell>
          <cell r="I1212">
            <v>0</v>
          </cell>
          <cell r="J1212">
            <v>143420738.66</v>
          </cell>
          <cell r="K1212">
            <v>123997909</v>
          </cell>
        </row>
        <row r="1213">
          <cell r="F1213">
            <v>562540340</v>
          </cell>
          <cell r="G1213">
            <v>-779809.23</v>
          </cell>
          <cell r="H1213">
            <v>561760530.76999998</v>
          </cell>
          <cell r="I1213">
            <v>0</v>
          </cell>
          <cell r="J1213">
            <v>561760530.76999998</v>
          </cell>
          <cell r="K1213">
            <v>769240789.06999993</v>
          </cell>
        </row>
        <row r="1215">
          <cell r="F1215">
            <v>34653017.899999999</v>
          </cell>
          <cell r="G1215">
            <v>0</v>
          </cell>
          <cell r="H1215">
            <v>34653017.899999999</v>
          </cell>
          <cell r="I1215">
            <v>0</v>
          </cell>
          <cell r="J1215">
            <v>34653017.899999999</v>
          </cell>
          <cell r="K1215">
            <v>26814658</v>
          </cell>
        </row>
        <row r="1216">
          <cell r="F1216">
            <v>34653017.899999999</v>
          </cell>
          <cell r="G1216">
            <v>0</v>
          </cell>
          <cell r="H1216">
            <v>34653017.899999999</v>
          </cell>
          <cell r="I1216">
            <v>0</v>
          </cell>
          <cell r="J1216">
            <v>34653017.899999999</v>
          </cell>
          <cell r="K1216">
            <v>26814658</v>
          </cell>
        </row>
        <row r="1218">
          <cell r="F1218">
            <v>99588710.060000002</v>
          </cell>
          <cell r="G1218">
            <v>0</v>
          </cell>
          <cell r="H1218">
            <v>99588710.060000002</v>
          </cell>
          <cell r="I1218">
            <v>0</v>
          </cell>
          <cell r="J1218">
            <v>99588710.060000002</v>
          </cell>
          <cell r="K1218">
            <v>75023665</v>
          </cell>
        </row>
        <row r="1219">
          <cell r="F1219">
            <v>99588710.060000002</v>
          </cell>
          <cell r="G1219">
            <v>0</v>
          </cell>
          <cell r="H1219">
            <v>99588710.060000002</v>
          </cell>
          <cell r="I1219">
            <v>0</v>
          </cell>
          <cell r="J1219">
            <v>99588710.060000002</v>
          </cell>
          <cell r="K1219">
            <v>75023665</v>
          </cell>
        </row>
        <row r="1221">
          <cell r="F1221">
            <v>5956931.71</v>
          </cell>
          <cell r="G1221">
            <v>25000</v>
          </cell>
          <cell r="H1221">
            <v>5981931.71</v>
          </cell>
          <cell r="I1221">
            <v>0</v>
          </cell>
          <cell r="J1221">
            <v>5981931.71</v>
          </cell>
          <cell r="K1221">
            <v>16486442</v>
          </cell>
        </row>
        <row r="1222">
          <cell r="F1222">
            <v>66967.199999999997</v>
          </cell>
          <cell r="G1222">
            <v>8000</v>
          </cell>
          <cell r="H1222">
            <v>74967.199999999997</v>
          </cell>
          <cell r="I1222">
            <v>0</v>
          </cell>
          <cell r="J1222">
            <v>74967.199999999997</v>
          </cell>
          <cell r="K1222">
            <v>358306</v>
          </cell>
        </row>
        <row r="1223">
          <cell r="F1223">
            <v>171977018.78</v>
          </cell>
          <cell r="G1223">
            <v>-188687.84</v>
          </cell>
          <cell r="H1223">
            <v>171788330.94</v>
          </cell>
          <cell r="I1223">
            <v>0</v>
          </cell>
          <cell r="J1223">
            <v>171788330.94</v>
          </cell>
          <cell r="K1223">
            <v>178291369.69999999</v>
          </cell>
        </row>
        <row r="1224">
          <cell r="F1224">
            <v>41540726.549999997</v>
          </cell>
          <cell r="G1224">
            <v>0</v>
          </cell>
          <cell r="H1224">
            <v>41540726.549999997</v>
          </cell>
          <cell r="I1224">
            <v>0</v>
          </cell>
          <cell r="J1224">
            <v>41540726.549999997</v>
          </cell>
          <cell r="K1224">
            <v>26009650</v>
          </cell>
        </row>
        <row r="1225">
          <cell r="F1225">
            <v>1215820727.3</v>
          </cell>
          <cell r="G1225">
            <v>20405610.859999999</v>
          </cell>
          <cell r="H1225">
            <v>1236226338.1600001</v>
          </cell>
          <cell r="I1225">
            <v>0</v>
          </cell>
          <cell r="J1225">
            <v>1236226338.1600001</v>
          </cell>
          <cell r="K1225">
            <v>1255574009</v>
          </cell>
        </row>
        <row r="1226">
          <cell r="F1226">
            <v>7094631.4400000004</v>
          </cell>
          <cell r="G1226">
            <v>0</v>
          </cell>
          <cell r="H1226">
            <v>7094631.4400000004</v>
          </cell>
          <cell r="I1226">
            <v>0</v>
          </cell>
          <cell r="J1226">
            <v>7094631.4400000004</v>
          </cell>
          <cell r="K1226">
            <v>0</v>
          </cell>
        </row>
        <row r="1227">
          <cell r="F1227">
            <v>1442457002.98</v>
          </cell>
          <cell r="G1227">
            <v>20249923.02</v>
          </cell>
          <cell r="H1227">
            <v>1462706926</v>
          </cell>
          <cell r="I1227">
            <v>0</v>
          </cell>
          <cell r="J1227">
            <v>1462706926</v>
          </cell>
          <cell r="K1227">
            <v>1476719776.7</v>
          </cell>
        </row>
        <row r="1229">
          <cell r="F1229">
            <v>532637457.76999998</v>
          </cell>
          <cell r="G1229">
            <v>0</v>
          </cell>
          <cell r="H1229">
            <v>532637457.76999998</v>
          </cell>
          <cell r="I1229">
            <v>0</v>
          </cell>
          <cell r="J1229">
            <v>532637457.76999998</v>
          </cell>
          <cell r="K1229">
            <v>192258325.09999999</v>
          </cell>
        </row>
        <row r="1230">
          <cell r="F1230">
            <v>-31574366.66</v>
          </cell>
          <cell r="G1230">
            <v>7917266.0499999998</v>
          </cell>
          <cell r="H1230">
            <v>-23657100.609999999</v>
          </cell>
          <cell r="I1230">
            <v>0</v>
          </cell>
          <cell r="J1230">
            <v>-23657100.609999999</v>
          </cell>
          <cell r="K1230">
            <v>164186559.19999999</v>
          </cell>
        </row>
        <row r="1231">
          <cell r="F1231">
            <v>265241.98</v>
          </cell>
          <cell r="G1231">
            <v>23580480.23</v>
          </cell>
          <cell r="H1231">
            <v>23845722.210000001</v>
          </cell>
          <cell r="I1231">
            <v>0</v>
          </cell>
          <cell r="J1231">
            <v>23845722.210000001</v>
          </cell>
          <cell r="K1231">
            <v>1458485.68</v>
          </cell>
        </row>
        <row r="1232">
          <cell r="F1232">
            <v>0</v>
          </cell>
          <cell r="G1232">
            <v>0</v>
          </cell>
          <cell r="H1232">
            <v>0</v>
          </cell>
          <cell r="I1232">
            <v>0</v>
          </cell>
          <cell r="J1232">
            <v>0</v>
          </cell>
          <cell r="K1232">
            <v>66528947.68</v>
          </cell>
        </row>
        <row r="1233">
          <cell r="F1233">
            <v>-0.49</v>
          </cell>
          <cell r="G1233">
            <v>0</v>
          </cell>
          <cell r="H1233">
            <v>-0.49</v>
          </cell>
          <cell r="I1233">
            <v>0</v>
          </cell>
          <cell r="J1233">
            <v>-0.49</v>
          </cell>
          <cell r="K1233">
            <v>1314085</v>
          </cell>
        </row>
        <row r="1234">
          <cell r="F1234">
            <v>0</v>
          </cell>
          <cell r="G1234">
            <v>0</v>
          </cell>
          <cell r="H1234">
            <v>0</v>
          </cell>
          <cell r="I1234">
            <v>0</v>
          </cell>
          <cell r="J1234">
            <v>0</v>
          </cell>
          <cell r="K1234">
            <v>0</v>
          </cell>
        </row>
        <row r="1235">
          <cell r="F1235">
            <v>0</v>
          </cell>
          <cell r="G1235">
            <v>0</v>
          </cell>
          <cell r="H1235">
            <v>0</v>
          </cell>
          <cell r="I1235">
            <v>0</v>
          </cell>
          <cell r="J1235">
            <v>0</v>
          </cell>
          <cell r="K1235">
            <v>0</v>
          </cell>
        </row>
        <row r="1236">
          <cell r="F1236">
            <v>501328332.59999996</v>
          </cell>
          <cell r="G1236">
            <v>31497746.280000001</v>
          </cell>
          <cell r="H1236">
            <v>532826078.87999994</v>
          </cell>
          <cell r="I1236">
            <v>0</v>
          </cell>
          <cell r="J1236">
            <v>532826078.87999994</v>
          </cell>
          <cell r="K1236">
            <v>425746402.65999997</v>
          </cell>
        </row>
        <row r="1238">
          <cell r="F1238">
            <v>86381426.090000004</v>
          </cell>
          <cell r="G1238">
            <v>0</v>
          </cell>
          <cell r="H1238">
            <v>86381426.090000004</v>
          </cell>
          <cell r="I1238">
            <v>0</v>
          </cell>
          <cell r="J1238">
            <v>86381426.090000004</v>
          </cell>
          <cell r="K1238">
            <v>271152823</v>
          </cell>
        </row>
        <row r="1239">
          <cell r="F1239">
            <v>0</v>
          </cell>
          <cell r="G1239">
            <v>0</v>
          </cell>
          <cell r="H1239">
            <v>0</v>
          </cell>
          <cell r="I1239">
            <v>0</v>
          </cell>
          <cell r="J1239">
            <v>0</v>
          </cell>
          <cell r="K1239">
            <v>0</v>
          </cell>
        </row>
        <row r="1240">
          <cell r="F1240">
            <v>86381426.090000004</v>
          </cell>
          <cell r="G1240">
            <v>0</v>
          </cell>
          <cell r="H1240">
            <v>86381426.090000004</v>
          </cell>
          <cell r="I1240">
            <v>0</v>
          </cell>
          <cell r="J1240">
            <v>86381426.090000004</v>
          </cell>
          <cell r="K1240">
            <v>271152823</v>
          </cell>
        </row>
        <row r="1242">
          <cell r="F1242">
            <v>7135113.3300000001</v>
          </cell>
          <cell r="G1242">
            <v>53759385.479999997</v>
          </cell>
          <cell r="H1242">
            <v>60894498.810000002</v>
          </cell>
          <cell r="I1242">
            <v>0</v>
          </cell>
          <cell r="J1242">
            <v>60894498.810000002</v>
          </cell>
          <cell r="K1242">
            <v>-2749286.17</v>
          </cell>
        </row>
        <row r="1243">
          <cell r="F1243">
            <v>0</v>
          </cell>
          <cell r="G1243">
            <v>0</v>
          </cell>
          <cell r="H1243">
            <v>0</v>
          </cell>
          <cell r="I1243">
            <v>0</v>
          </cell>
          <cell r="J1243">
            <v>0</v>
          </cell>
          <cell r="K1243">
            <v>0</v>
          </cell>
        </row>
        <row r="1244">
          <cell r="F1244">
            <v>7135113.3300000001</v>
          </cell>
          <cell r="G1244">
            <v>53759385.479999997</v>
          </cell>
          <cell r="H1244">
            <v>60894498.810000002</v>
          </cell>
          <cell r="I1244">
            <v>0</v>
          </cell>
          <cell r="J1244">
            <v>60894498.810000002</v>
          </cell>
          <cell r="K1244">
            <v>-2749286.17</v>
          </cell>
        </row>
        <row r="1246">
          <cell r="F1246">
            <v>720000</v>
          </cell>
          <cell r="G1246">
            <v>0</v>
          </cell>
          <cell r="H1246">
            <v>720000</v>
          </cell>
          <cell r="I1246">
            <v>0</v>
          </cell>
          <cell r="J1246">
            <v>720000</v>
          </cell>
          <cell r="K1246">
            <v>1040000</v>
          </cell>
        </row>
        <row r="1247">
          <cell r="F1247">
            <v>720000</v>
          </cell>
          <cell r="G1247">
            <v>0</v>
          </cell>
          <cell r="H1247">
            <v>720000</v>
          </cell>
          <cell r="I1247">
            <v>0</v>
          </cell>
          <cell r="J1247">
            <v>720000</v>
          </cell>
          <cell r="K1247">
            <v>1040000</v>
          </cell>
        </row>
        <row r="1249">
          <cell r="F1249">
            <v>4013536645.75</v>
          </cell>
          <cell r="G1249">
            <v>-35316130.520000003</v>
          </cell>
          <cell r="H1249">
            <v>3978220515.23</v>
          </cell>
          <cell r="I1249">
            <v>0</v>
          </cell>
          <cell r="J1249">
            <v>3978220515.23</v>
          </cell>
          <cell r="K1249">
            <v>2615149592</v>
          </cell>
        </row>
        <row r="1250">
          <cell r="F1250">
            <v>4013536645.75</v>
          </cell>
          <cell r="G1250">
            <v>-35316130.520000003</v>
          </cell>
          <cell r="H1250">
            <v>3978220515.23</v>
          </cell>
          <cell r="I1250">
            <v>0</v>
          </cell>
          <cell r="J1250">
            <v>3978220515.23</v>
          </cell>
          <cell r="K1250">
            <v>2615149592</v>
          </cell>
        </row>
        <row r="1252">
          <cell r="F1252">
            <v>29500000</v>
          </cell>
          <cell r="G1252">
            <v>0</v>
          </cell>
          <cell r="H1252">
            <v>29500000</v>
          </cell>
          <cell r="I1252">
            <v>0</v>
          </cell>
          <cell r="J1252">
            <v>29500000</v>
          </cell>
          <cell r="K1252">
            <v>29500000</v>
          </cell>
        </row>
        <row r="1253">
          <cell r="F1253">
            <v>4000000</v>
          </cell>
          <cell r="G1253">
            <v>0</v>
          </cell>
          <cell r="H1253">
            <v>4000000</v>
          </cell>
          <cell r="I1253">
            <v>0</v>
          </cell>
          <cell r="J1253">
            <v>4000000</v>
          </cell>
          <cell r="K1253">
            <v>4000000</v>
          </cell>
        </row>
        <row r="1254">
          <cell r="F1254">
            <v>0</v>
          </cell>
          <cell r="G1254">
            <v>0</v>
          </cell>
          <cell r="H1254">
            <v>0</v>
          </cell>
          <cell r="I1254">
            <v>0</v>
          </cell>
          <cell r="J1254">
            <v>0</v>
          </cell>
          <cell r="K1254">
            <v>0</v>
          </cell>
        </row>
        <row r="1255">
          <cell r="F1255">
            <v>0</v>
          </cell>
          <cell r="G1255">
            <v>0</v>
          </cell>
          <cell r="H1255">
            <v>0</v>
          </cell>
          <cell r="I1255">
            <v>0</v>
          </cell>
          <cell r="J1255">
            <v>0</v>
          </cell>
          <cell r="K1255">
            <v>0</v>
          </cell>
        </row>
        <row r="1256">
          <cell r="F1256">
            <v>662462</v>
          </cell>
          <cell r="G1256">
            <v>0</v>
          </cell>
          <cell r="H1256">
            <v>662462</v>
          </cell>
          <cell r="I1256">
            <v>0</v>
          </cell>
          <cell r="J1256">
            <v>662462</v>
          </cell>
          <cell r="K1256">
            <v>2053620</v>
          </cell>
        </row>
        <row r="1257">
          <cell r="F1257">
            <v>34162462</v>
          </cell>
          <cell r="G1257">
            <v>0</v>
          </cell>
          <cell r="H1257">
            <v>34162462</v>
          </cell>
          <cell r="I1257">
            <v>0</v>
          </cell>
          <cell r="J1257">
            <v>34162462</v>
          </cell>
          <cell r="K1257">
            <v>35553620</v>
          </cell>
        </row>
        <row r="1259">
          <cell r="F1259">
            <v>13152675.01</v>
          </cell>
          <cell r="G1259">
            <v>0</v>
          </cell>
          <cell r="H1259">
            <v>13152675.01</v>
          </cell>
          <cell r="I1259">
            <v>0</v>
          </cell>
          <cell r="J1259">
            <v>13152675.01</v>
          </cell>
          <cell r="K1259">
            <v>267098</v>
          </cell>
        </row>
        <row r="1260">
          <cell r="F1260">
            <v>13152675.01</v>
          </cell>
          <cell r="G1260">
            <v>0</v>
          </cell>
          <cell r="H1260">
            <v>13152675.01</v>
          </cell>
          <cell r="I1260">
            <v>0</v>
          </cell>
          <cell r="J1260">
            <v>13152675.01</v>
          </cell>
          <cell r="K1260">
            <v>267098</v>
          </cell>
        </row>
        <row r="1262">
          <cell r="F1262">
            <v>102807156.98</v>
          </cell>
          <cell r="G1262">
            <v>0</v>
          </cell>
          <cell r="H1262">
            <v>102807156.98</v>
          </cell>
          <cell r="I1262">
            <v>0</v>
          </cell>
          <cell r="J1262">
            <v>102807156.98</v>
          </cell>
          <cell r="K1262">
            <v>913572970.79999995</v>
          </cell>
        </row>
        <row r="1263">
          <cell r="F1263">
            <v>102807156.98</v>
          </cell>
          <cell r="G1263">
            <v>0</v>
          </cell>
          <cell r="H1263">
            <v>102807156.98</v>
          </cell>
          <cell r="I1263">
            <v>0</v>
          </cell>
          <cell r="J1263">
            <v>102807156.98</v>
          </cell>
          <cell r="K1263">
            <v>913572970.79999995</v>
          </cell>
        </row>
        <row r="1265">
          <cell r="F1265">
            <v>1704000000</v>
          </cell>
          <cell r="G1265">
            <v>455984957</v>
          </cell>
          <cell r="H1265">
            <v>2159984957</v>
          </cell>
          <cell r="I1265">
            <v>0</v>
          </cell>
          <cell r="J1265">
            <v>2159984957</v>
          </cell>
          <cell r="K1265">
            <v>496999999.10000002</v>
          </cell>
        </row>
        <row r="1266">
          <cell r="F1266">
            <v>0</v>
          </cell>
          <cell r="G1266">
            <v>0</v>
          </cell>
          <cell r="H1266">
            <v>0</v>
          </cell>
          <cell r="I1266">
            <v>0</v>
          </cell>
          <cell r="J1266">
            <v>0</v>
          </cell>
          <cell r="K1266">
            <v>39971992</v>
          </cell>
        </row>
        <row r="1267">
          <cell r="F1267">
            <v>0</v>
          </cell>
          <cell r="G1267">
            <v>-1620924150</v>
          </cell>
          <cell r="H1267">
            <v>-1620924150</v>
          </cell>
          <cell r="I1267">
            <v>0</v>
          </cell>
          <cell r="J1267">
            <v>-1620924150</v>
          </cell>
          <cell r="K1267">
            <v>0</v>
          </cell>
        </row>
        <row r="1268">
          <cell r="F1268">
            <v>0</v>
          </cell>
          <cell r="G1268">
            <v>0</v>
          </cell>
          <cell r="H1268">
            <v>0</v>
          </cell>
          <cell r="I1268">
            <v>0</v>
          </cell>
          <cell r="J1268">
            <v>0</v>
          </cell>
          <cell r="K1268">
            <v>0</v>
          </cell>
        </row>
        <row r="1269">
          <cell r="F1269">
            <v>1704000000</v>
          </cell>
          <cell r="G1269">
            <v>-1164939193</v>
          </cell>
          <cell r="H1269">
            <v>539060807</v>
          </cell>
          <cell r="I1269">
            <v>0</v>
          </cell>
          <cell r="J1269">
            <v>539060807</v>
          </cell>
          <cell r="K1269">
            <v>536971991.10000002</v>
          </cell>
        </row>
        <row r="1271">
          <cell r="F1271">
            <v>-579328</v>
          </cell>
          <cell r="G1271">
            <v>0</v>
          </cell>
          <cell r="H1271">
            <v>-579328</v>
          </cell>
          <cell r="I1271">
            <v>0</v>
          </cell>
          <cell r="J1271">
            <v>-579328</v>
          </cell>
          <cell r="K1271">
            <v>0</v>
          </cell>
        </row>
        <row r="1272">
          <cell r="F1272">
            <v>10371178.24</v>
          </cell>
          <cell r="G1272">
            <v>1348003.14</v>
          </cell>
          <cell r="H1272">
            <v>11719181.380000001</v>
          </cell>
          <cell r="I1272">
            <v>0</v>
          </cell>
          <cell r="J1272">
            <v>11719181.380000001</v>
          </cell>
          <cell r="K1272">
            <v>18923057</v>
          </cell>
        </row>
        <row r="1273">
          <cell r="F1273">
            <v>798574.68</v>
          </cell>
          <cell r="G1273">
            <v>339944.34</v>
          </cell>
          <cell r="H1273">
            <v>1138519.02</v>
          </cell>
          <cell r="I1273">
            <v>0</v>
          </cell>
          <cell r="J1273">
            <v>1138519.02</v>
          </cell>
          <cell r="K1273">
            <v>1612993</v>
          </cell>
        </row>
        <row r="1274">
          <cell r="F1274">
            <v>449338.74</v>
          </cell>
          <cell r="G1274">
            <v>0</v>
          </cell>
          <cell r="H1274">
            <v>449338.74</v>
          </cell>
          <cell r="I1274">
            <v>0</v>
          </cell>
          <cell r="J1274">
            <v>449338.74</v>
          </cell>
          <cell r="K1274">
            <v>0</v>
          </cell>
        </row>
        <row r="1275">
          <cell r="F1275">
            <v>50569226.530000001</v>
          </cell>
          <cell r="G1275">
            <v>0</v>
          </cell>
          <cell r="H1275">
            <v>50569226.530000001</v>
          </cell>
          <cell r="I1275">
            <v>0</v>
          </cell>
          <cell r="J1275">
            <v>50569226.530000001</v>
          </cell>
          <cell r="K1275">
            <v>41748976</v>
          </cell>
        </row>
        <row r="1276">
          <cell r="F1276">
            <v>3454586.83</v>
          </cell>
          <cell r="G1276">
            <v>0</v>
          </cell>
          <cell r="H1276">
            <v>3454586.83</v>
          </cell>
          <cell r="I1276">
            <v>0</v>
          </cell>
          <cell r="J1276">
            <v>3454586.83</v>
          </cell>
          <cell r="K1276">
            <v>10488317</v>
          </cell>
        </row>
        <row r="1277">
          <cell r="F1277">
            <v>0</v>
          </cell>
          <cell r="G1277">
            <v>0</v>
          </cell>
          <cell r="H1277">
            <v>0</v>
          </cell>
          <cell r="I1277">
            <v>0</v>
          </cell>
          <cell r="J1277">
            <v>0</v>
          </cell>
          <cell r="K1277">
            <v>13007</v>
          </cell>
        </row>
        <row r="1278">
          <cell r="F1278">
            <v>2661514.15</v>
          </cell>
          <cell r="G1278">
            <v>0</v>
          </cell>
          <cell r="H1278">
            <v>2661514.15</v>
          </cell>
          <cell r="I1278">
            <v>0</v>
          </cell>
          <cell r="J1278">
            <v>2661514.15</v>
          </cell>
          <cell r="K1278">
            <v>3066888</v>
          </cell>
        </row>
        <row r="1279">
          <cell r="F1279">
            <v>168831</v>
          </cell>
          <cell r="G1279">
            <v>0</v>
          </cell>
          <cell r="H1279">
            <v>168831</v>
          </cell>
          <cell r="I1279">
            <v>0</v>
          </cell>
          <cell r="J1279">
            <v>168831</v>
          </cell>
          <cell r="K1279">
            <v>160265</v>
          </cell>
        </row>
        <row r="1280">
          <cell r="F1280">
            <v>33453890.780000001</v>
          </cell>
          <cell r="G1280">
            <v>0</v>
          </cell>
          <cell r="H1280">
            <v>33453890.780000001</v>
          </cell>
          <cell r="I1280">
            <v>0</v>
          </cell>
          <cell r="J1280">
            <v>33453890.780000001</v>
          </cell>
          <cell r="K1280">
            <v>9862265</v>
          </cell>
        </row>
        <row r="1281">
          <cell r="F1281">
            <v>51007.44</v>
          </cell>
          <cell r="G1281">
            <v>0</v>
          </cell>
          <cell r="H1281">
            <v>51007.44</v>
          </cell>
          <cell r="I1281">
            <v>0</v>
          </cell>
          <cell r="J1281">
            <v>51007.44</v>
          </cell>
          <cell r="K1281">
            <v>-984864</v>
          </cell>
        </row>
        <row r="1282">
          <cell r="F1282">
            <v>3212906</v>
          </cell>
          <cell r="G1282">
            <v>0</v>
          </cell>
          <cell r="H1282">
            <v>3212906</v>
          </cell>
          <cell r="I1282">
            <v>0</v>
          </cell>
          <cell r="J1282">
            <v>3212906</v>
          </cell>
          <cell r="K1282">
            <v>1484844</v>
          </cell>
        </row>
        <row r="1283">
          <cell r="F1283">
            <v>239079.32</v>
          </cell>
          <cell r="G1283">
            <v>0</v>
          </cell>
          <cell r="H1283">
            <v>239079.32</v>
          </cell>
          <cell r="I1283">
            <v>0</v>
          </cell>
          <cell r="J1283">
            <v>239079.32</v>
          </cell>
          <cell r="K1283">
            <v>383089</v>
          </cell>
        </row>
        <row r="1284">
          <cell r="F1284">
            <v>95605133.340000004</v>
          </cell>
          <cell r="G1284">
            <v>-54553841.350000001</v>
          </cell>
          <cell r="H1284">
            <v>41051291.990000002</v>
          </cell>
          <cell r="I1284">
            <v>0</v>
          </cell>
          <cell r="J1284">
            <v>41051291.990000002</v>
          </cell>
          <cell r="K1284">
            <v>4297286</v>
          </cell>
        </row>
        <row r="1285">
          <cell r="F1285">
            <v>150220655.47999999</v>
          </cell>
          <cell r="G1285">
            <v>52144180</v>
          </cell>
          <cell r="H1285">
            <v>202364835.47999999</v>
          </cell>
          <cell r="I1285">
            <v>0</v>
          </cell>
          <cell r="J1285">
            <v>202364835.47999999</v>
          </cell>
          <cell r="K1285">
            <v>0</v>
          </cell>
        </row>
        <row r="1286">
          <cell r="F1286">
            <v>880472.35</v>
          </cell>
          <cell r="G1286">
            <v>0</v>
          </cell>
          <cell r="H1286">
            <v>880472.35</v>
          </cell>
          <cell r="I1286">
            <v>0</v>
          </cell>
          <cell r="J1286">
            <v>880472.35</v>
          </cell>
          <cell r="K1286">
            <v>-435</v>
          </cell>
        </row>
        <row r="1287">
          <cell r="F1287">
            <v>0</v>
          </cell>
          <cell r="G1287">
            <v>0</v>
          </cell>
          <cell r="H1287">
            <v>0</v>
          </cell>
          <cell r="I1287">
            <v>0</v>
          </cell>
          <cell r="J1287">
            <v>0</v>
          </cell>
          <cell r="K1287">
            <v>0</v>
          </cell>
        </row>
        <row r="1288">
          <cell r="F1288">
            <v>0</v>
          </cell>
          <cell r="G1288">
            <v>0</v>
          </cell>
          <cell r="H1288">
            <v>0</v>
          </cell>
          <cell r="I1288">
            <v>0</v>
          </cell>
          <cell r="J1288">
            <v>0</v>
          </cell>
          <cell r="K1288">
            <v>0</v>
          </cell>
        </row>
        <row r="1289">
          <cell r="F1289">
            <v>0</v>
          </cell>
          <cell r="G1289">
            <v>0</v>
          </cell>
          <cell r="H1289">
            <v>0</v>
          </cell>
          <cell r="I1289">
            <v>0</v>
          </cell>
          <cell r="J1289">
            <v>0</v>
          </cell>
          <cell r="K1289">
            <v>0</v>
          </cell>
        </row>
        <row r="1290">
          <cell r="F1290">
            <v>0</v>
          </cell>
          <cell r="G1290">
            <v>0</v>
          </cell>
          <cell r="H1290">
            <v>0</v>
          </cell>
          <cell r="I1290">
            <v>0</v>
          </cell>
          <cell r="J1290">
            <v>0</v>
          </cell>
          <cell r="K1290">
            <v>0</v>
          </cell>
        </row>
        <row r="1291">
          <cell r="F1291">
            <v>0</v>
          </cell>
          <cell r="G1291">
            <v>0</v>
          </cell>
          <cell r="H1291">
            <v>0</v>
          </cell>
          <cell r="I1291">
            <v>0</v>
          </cell>
          <cell r="J1291">
            <v>0</v>
          </cell>
          <cell r="K1291">
            <v>0</v>
          </cell>
        </row>
        <row r="1292">
          <cell r="F1292">
            <v>0</v>
          </cell>
          <cell r="G1292">
            <v>0</v>
          </cell>
          <cell r="H1292">
            <v>0</v>
          </cell>
          <cell r="I1292">
            <v>0</v>
          </cell>
          <cell r="J1292">
            <v>0</v>
          </cell>
          <cell r="K1292">
            <v>0</v>
          </cell>
        </row>
        <row r="1293">
          <cell r="F1293">
            <v>0</v>
          </cell>
          <cell r="G1293">
            <v>0</v>
          </cell>
          <cell r="H1293">
            <v>0</v>
          </cell>
          <cell r="I1293">
            <v>0</v>
          </cell>
          <cell r="J1293">
            <v>0</v>
          </cell>
          <cell r="K1293">
            <v>0</v>
          </cell>
        </row>
        <row r="1294">
          <cell r="F1294">
            <v>351557066.88</v>
          </cell>
          <cell r="G1294">
            <v>-721713.87000000477</v>
          </cell>
          <cell r="H1294">
            <v>350835353.00999999</v>
          </cell>
          <cell r="I1294">
            <v>0</v>
          </cell>
          <cell r="J1294">
            <v>350835353.00999999</v>
          </cell>
          <cell r="K1294">
            <v>91055688</v>
          </cell>
        </row>
        <row r="1296">
          <cell r="F1296">
            <v>37745199.600000001</v>
          </cell>
          <cell r="G1296">
            <v>350636.55</v>
          </cell>
          <cell r="H1296">
            <v>38095836.149999999</v>
          </cell>
          <cell r="I1296">
            <v>0</v>
          </cell>
          <cell r="J1296">
            <v>38095836.149999999</v>
          </cell>
          <cell r="K1296">
            <v>39902994</v>
          </cell>
        </row>
        <row r="1297">
          <cell r="F1297">
            <v>23069</v>
          </cell>
          <cell r="G1297">
            <v>0</v>
          </cell>
          <cell r="H1297">
            <v>23069</v>
          </cell>
          <cell r="I1297">
            <v>0</v>
          </cell>
          <cell r="J1297">
            <v>23069</v>
          </cell>
          <cell r="K1297">
            <v>-21037</v>
          </cell>
        </row>
        <row r="1298">
          <cell r="F1298">
            <v>37768268.600000001</v>
          </cell>
          <cell r="G1298">
            <v>350636.55</v>
          </cell>
          <cell r="H1298">
            <v>38118905.149999999</v>
          </cell>
          <cell r="I1298">
            <v>0</v>
          </cell>
          <cell r="J1298">
            <v>38118905.149999999</v>
          </cell>
          <cell r="K1298">
            <v>39881957</v>
          </cell>
        </row>
        <row r="1300">
          <cell r="F1300">
            <v>2599526.46</v>
          </cell>
          <cell r="G1300">
            <v>306825.73</v>
          </cell>
          <cell r="H1300">
            <v>2906352.19</v>
          </cell>
          <cell r="I1300">
            <v>0</v>
          </cell>
          <cell r="J1300">
            <v>2906352.19</v>
          </cell>
          <cell r="K1300">
            <v>1557012</v>
          </cell>
        </row>
        <row r="1301">
          <cell r="F1301">
            <v>286079.32</v>
          </cell>
          <cell r="G1301">
            <v>0</v>
          </cell>
          <cell r="H1301">
            <v>286079.32</v>
          </cell>
          <cell r="I1301">
            <v>0</v>
          </cell>
          <cell r="J1301">
            <v>286079.32</v>
          </cell>
          <cell r="K1301">
            <v>442540</v>
          </cell>
        </row>
        <row r="1302">
          <cell r="F1302">
            <v>22588281.34</v>
          </cell>
          <cell r="G1302">
            <v>205407</v>
          </cell>
          <cell r="H1302">
            <v>22793688.34</v>
          </cell>
          <cell r="I1302">
            <v>0</v>
          </cell>
          <cell r="J1302">
            <v>22793688.34</v>
          </cell>
          <cell r="K1302">
            <v>15599793</v>
          </cell>
        </row>
        <row r="1303">
          <cell r="F1303">
            <v>8088788.5</v>
          </cell>
          <cell r="G1303">
            <v>0</v>
          </cell>
          <cell r="H1303">
            <v>8088788.5</v>
          </cell>
          <cell r="I1303">
            <v>0</v>
          </cell>
          <cell r="J1303">
            <v>8088788.5</v>
          </cell>
          <cell r="K1303">
            <v>12426813</v>
          </cell>
        </row>
        <row r="1304">
          <cell r="F1304">
            <v>33562675.620000005</v>
          </cell>
          <cell r="G1304">
            <v>512232.73</v>
          </cell>
          <cell r="H1304">
            <v>34074908.350000001</v>
          </cell>
          <cell r="I1304">
            <v>0</v>
          </cell>
          <cell r="J1304">
            <v>34074908.350000001</v>
          </cell>
          <cell r="K1304">
            <v>30026158</v>
          </cell>
        </row>
        <row r="1306">
          <cell r="F1306">
            <v>668964.5</v>
          </cell>
          <cell r="G1306">
            <v>0</v>
          </cell>
          <cell r="H1306">
            <v>668964.5</v>
          </cell>
          <cell r="I1306">
            <v>0</v>
          </cell>
          <cell r="J1306">
            <v>668964.5</v>
          </cell>
          <cell r="K1306">
            <v>60800</v>
          </cell>
        </row>
        <row r="1307">
          <cell r="F1307">
            <v>668964.5</v>
          </cell>
          <cell r="G1307">
            <v>0</v>
          </cell>
          <cell r="H1307">
            <v>668964.5</v>
          </cell>
          <cell r="I1307">
            <v>0</v>
          </cell>
          <cell r="J1307">
            <v>668964.5</v>
          </cell>
          <cell r="K1307">
            <v>60800</v>
          </cell>
        </row>
        <row r="1309">
          <cell r="F1309">
            <v>14086841.199999999</v>
          </cell>
          <cell r="G1309">
            <v>0</v>
          </cell>
          <cell r="H1309">
            <v>14086841.199999999</v>
          </cell>
          <cell r="I1309">
            <v>0</v>
          </cell>
          <cell r="J1309">
            <v>14086841.199999999</v>
          </cell>
          <cell r="K1309">
            <v>-5.4</v>
          </cell>
        </row>
        <row r="1310">
          <cell r="F1310">
            <v>-148665.88</v>
          </cell>
          <cell r="G1310">
            <v>0</v>
          </cell>
          <cell r="H1310">
            <v>-148665.88</v>
          </cell>
          <cell r="I1310">
            <v>0</v>
          </cell>
          <cell r="J1310">
            <v>-148665.88</v>
          </cell>
          <cell r="K1310">
            <v>-4</v>
          </cell>
        </row>
        <row r="1311">
          <cell r="F1311">
            <v>-104432.36</v>
          </cell>
          <cell r="G1311">
            <v>0</v>
          </cell>
          <cell r="H1311">
            <v>-104432.36</v>
          </cell>
          <cell r="I1311">
            <v>0</v>
          </cell>
          <cell r="J1311">
            <v>-104432.36</v>
          </cell>
          <cell r="K1311">
            <v>0.21</v>
          </cell>
        </row>
        <row r="1312">
          <cell r="F1312">
            <v>45036955.280000001</v>
          </cell>
          <cell r="G1312">
            <v>0</v>
          </cell>
          <cell r="H1312">
            <v>45036955.280000001</v>
          </cell>
          <cell r="I1312">
            <v>0</v>
          </cell>
          <cell r="J1312">
            <v>45036955.280000001</v>
          </cell>
          <cell r="K1312">
            <v>103583333.7</v>
          </cell>
        </row>
        <row r="1313">
          <cell r="F1313">
            <v>927376549.33000004</v>
          </cell>
          <cell r="G1313">
            <v>-510291.26</v>
          </cell>
          <cell r="H1313">
            <v>926866258.07000005</v>
          </cell>
          <cell r="I1313">
            <v>0</v>
          </cell>
          <cell r="J1313">
            <v>926866258.07000005</v>
          </cell>
          <cell r="K1313">
            <v>0</v>
          </cell>
        </row>
        <row r="1314">
          <cell r="F1314">
            <v>0</v>
          </cell>
          <cell r="G1314">
            <v>-88305887.840000004</v>
          </cell>
          <cell r="H1314">
            <v>-88305887.840000004</v>
          </cell>
          <cell r="I1314">
            <v>0</v>
          </cell>
          <cell r="J1314">
            <v>-88305887.840000004</v>
          </cell>
          <cell r="K1314">
            <v>0</v>
          </cell>
        </row>
        <row r="1315">
          <cell r="F1315">
            <v>0</v>
          </cell>
          <cell r="G1315">
            <v>0</v>
          </cell>
          <cell r="H1315">
            <v>0</v>
          </cell>
          <cell r="I1315">
            <v>0</v>
          </cell>
          <cell r="J1315">
            <v>0</v>
          </cell>
          <cell r="K1315">
            <v>0</v>
          </cell>
        </row>
        <row r="1316">
          <cell r="F1316">
            <v>0</v>
          </cell>
          <cell r="G1316">
            <v>0</v>
          </cell>
          <cell r="H1316">
            <v>0</v>
          </cell>
          <cell r="I1316">
            <v>0</v>
          </cell>
          <cell r="J1316">
            <v>0</v>
          </cell>
          <cell r="K1316">
            <v>0</v>
          </cell>
        </row>
        <row r="1317">
          <cell r="F1317">
            <v>986247247.57000005</v>
          </cell>
          <cell r="G1317">
            <v>-88816179.100000009</v>
          </cell>
          <cell r="H1317">
            <v>897431068.47000003</v>
          </cell>
          <cell r="I1317">
            <v>0</v>
          </cell>
          <cell r="J1317">
            <v>897431068.47000003</v>
          </cell>
          <cell r="K1317">
            <v>103583324.51000001</v>
          </cell>
        </row>
        <row r="1319">
          <cell r="F1319">
            <v>0</v>
          </cell>
          <cell r="G1319">
            <v>0</v>
          </cell>
          <cell r="H1319">
            <v>0</v>
          </cell>
          <cell r="I1319">
            <v>0</v>
          </cell>
          <cell r="J1319">
            <v>0</v>
          </cell>
          <cell r="K1319">
            <v>0</v>
          </cell>
        </row>
        <row r="1320">
          <cell r="F1320">
            <v>0</v>
          </cell>
          <cell r="G1320">
            <v>0</v>
          </cell>
          <cell r="H1320">
            <v>0</v>
          </cell>
          <cell r="I1320">
            <v>0</v>
          </cell>
          <cell r="J1320">
            <v>0</v>
          </cell>
          <cell r="K1320">
            <v>0</v>
          </cell>
        </row>
        <row r="1321">
          <cell r="F1321">
            <v>0</v>
          </cell>
          <cell r="G1321">
            <v>0</v>
          </cell>
          <cell r="H1321">
            <v>0</v>
          </cell>
          <cell r="I1321">
            <v>0</v>
          </cell>
          <cell r="J1321">
            <v>0</v>
          </cell>
          <cell r="K1321">
            <v>0</v>
          </cell>
        </row>
        <row r="1322">
          <cell r="F1322">
            <v>0</v>
          </cell>
          <cell r="G1322">
            <v>0</v>
          </cell>
          <cell r="H1322">
            <v>0</v>
          </cell>
          <cell r="I1322">
            <v>0</v>
          </cell>
          <cell r="J1322">
            <v>0</v>
          </cell>
          <cell r="K1322">
            <v>0</v>
          </cell>
        </row>
        <row r="1323">
          <cell r="F1323">
            <v>0</v>
          </cell>
          <cell r="G1323">
            <v>0</v>
          </cell>
          <cell r="H1323">
            <v>0</v>
          </cell>
          <cell r="I1323">
            <v>0</v>
          </cell>
          <cell r="J1323">
            <v>0</v>
          </cell>
          <cell r="K1323">
            <v>0</v>
          </cell>
        </row>
        <row r="1324">
          <cell r="F1324">
            <v>0</v>
          </cell>
          <cell r="G1324">
            <v>0</v>
          </cell>
          <cell r="H1324">
            <v>0</v>
          </cell>
          <cell r="I1324">
            <v>0</v>
          </cell>
          <cell r="J1324">
            <v>0</v>
          </cell>
          <cell r="K1324">
            <v>0</v>
          </cell>
        </row>
        <row r="1326">
          <cell r="F1326">
            <v>177292046.12</v>
          </cell>
          <cell r="G1326">
            <v>684042</v>
          </cell>
          <cell r="H1326">
            <v>177976088.12</v>
          </cell>
          <cell r="I1326">
            <v>0</v>
          </cell>
          <cell r="J1326">
            <v>177976088.12</v>
          </cell>
          <cell r="K1326">
            <v>117795024</v>
          </cell>
        </row>
        <row r="1327">
          <cell r="F1327">
            <v>-181493.23</v>
          </cell>
          <cell r="G1327">
            <v>0</v>
          </cell>
          <cell r="H1327">
            <v>-181493.23</v>
          </cell>
          <cell r="I1327">
            <v>0</v>
          </cell>
          <cell r="J1327">
            <v>-181493.23</v>
          </cell>
          <cell r="K1327">
            <v>-96502</v>
          </cell>
        </row>
        <row r="1328">
          <cell r="F1328">
            <v>-224900</v>
          </cell>
          <cell r="G1328">
            <v>0</v>
          </cell>
          <cell r="H1328">
            <v>-224900</v>
          </cell>
          <cell r="I1328">
            <v>0</v>
          </cell>
          <cell r="J1328">
            <v>-224900</v>
          </cell>
          <cell r="K1328">
            <v>-799832</v>
          </cell>
        </row>
        <row r="1329">
          <cell r="F1329">
            <v>0</v>
          </cell>
          <cell r="G1329">
            <v>0</v>
          </cell>
          <cell r="H1329">
            <v>0</v>
          </cell>
          <cell r="I1329">
            <v>0</v>
          </cell>
          <cell r="J1329">
            <v>0</v>
          </cell>
          <cell r="K1329">
            <v>0</v>
          </cell>
        </row>
        <row r="1330">
          <cell r="F1330">
            <v>-126983.5</v>
          </cell>
          <cell r="G1330">
            <v>0</v>
          </cell>
          <cell r="H1330">
            <v>-126983.5</v>
          </cell>
          <cell r="I1330">
            <v>0</v>
          </cell>
          <cell r="J1330">
            <v>-126983.5</v>
          </cell>
          <cell r="K1330">
            <v>-55897</v>
          </cell>
        </row>
        <row r="1331">
          <cell r="F1331">
            <v>364181952.18000001</v>
          </cell>
          <cell r="G1331">
            <v>0</v>
          </cell>
          <cell r="H1331">
            <v>364181952.18000001</v>
          </cell>
          <cell r="I1331">
            <v>0</v>
          </cell>
          <cell r="J1331">
            <v>364181952.18000001</v>
          </cell>
          <cell r="K1331">
            <v>80985140</v>
          </cell>
        </row>
        <row r="1332">
          <cell r="F1332">
            <v>0</v>
          </cell>
          <cell r="G1332">
            <v>0</v>
          </cell>
          <cell r="H1332">
            <v>0</v>
          </cell>
          <cell r="I1332">
            <v>0</v>
          </cell>
          <cell r="J1332">
            <v>0</v>
          </cell>
          <cell r="K1332">
            <v>-256</v>
          </cell>
        </row>
        <row r="1333">
          <cell r="F1333">
            <v>134851326.65000001</v>
          </cell>
          <cell r="G1333">
            <v>0</v>
          </cell>
          <cell r="H1333">
            <v>134851326.65000001</v>
          </cell>
          <cell r="I1333">
            <v>0</v>
          </cell>
          <cell r="J1333">
            <v>134851326.65000001</v>
          </cell>
          <cell r="K1333">
            <v>78369482</v>
          </cell>
        </row>
        <row r="1334">
          <cell r="F1334">
            <v>675791948.22000003</v>
          </cell>
          <cell r="G1334">
            <v>684042</v>
          </cell>
          <cell r="H1334">
            <v>676475990.22000003</v>
          </cell>
          <cell r="I1334">
            <v>0</v>
          </cell>
          <cell r="J1334">
            <v>676475990.22000003</v>
          </cell>
          <cell r="K1334">
            <v>276197159</v>
          </cell>
        </row>
        <row r="1336">
          <cell r="F1336">
            <v>0</v>
          </cell>
          <cell r="G1336">
            <v>0</v>
          </cell>
          <cell r="H1336">
            <v>0</v>
          </cell>
          <cell r="I1336">
            <v>0</v>
          </cell>
          <cell r="J1336">
            <v>0</v>
          </cell>
          <cell r="K1336">
            <v>0</v>
          </cell>
        </row>
        <row r="1337">
          <cell r="F1337">
            <v>0</v>
          </cell>
          <cell r="G1337">
            <v>0</v>
          </cell>
          <cell r="H1337">
            <v>0</v>
          </cell>
          <cell r="I1337">
            <v>0</v>
          </cell>
          <cell r="J1337">
            <v>0</v>
          </cell>
          <cell r="K1337">
            <v>0</v>
          </cell>
        </row>
        <row r="1338">
          <cell r="F1338">
            <v>0</v>
          </cell>
          <cell r="G1338">
            <v>0</v>
          </cell>
          <cell r="H1338">
            <v>0</v>
          </cell>
          <cell r="I1338">
            <v>0</v>
          </cell>
          <cell r="J1338">
            <v>0</v>
          </cell>
          <cell r="K1338">
            <v>0</v>
          </cell>
        </row>
        <row r="1339">
          <cell r="F1339">
            <v>0</v>
          </cell>
          <cell r="G1339">
            <v>0</v>
          </cell>
          <cell r="H1339">
            <v>0</v>
          </cell>
          <cell r="I1339">
            <v>0</v>
          </cell>
          <cell r="J1339">
            <v>0</v>
          </cell>
          <cell r="K1339">
            <v>0</v>
          </cell>
        </row>
        <row r="1341">
          <cell r="F1341">
            <v>0</v>
          </cell>
          <cell r="G1341">
            <v>0</v>
          </cell>
          <cell r="H1341">
            <v>0</v>
          </cell>
          <cell r="I1341">
            <v>0</v>
          </cell>
          <cell r="J1341">
            <v>0</v>
          </cell>
          <cell r="K1341">
            <v>0</v>
          </cell>
        </row>
        <row r="1343">
          <cell r="F1343">
            <v>0</v>
          </cell>
          <cell r="G1343">
            <v>0</v>
          </cell>
          <cell r="H1343">
            <v>0</v>
          </cell>
          <cell r="I1343">
            <v>0</v>
          </cell>
          <cell r="J1343">
            <v>0</v>
          </cell>
          <cell r="K1343">
            <v>0</v>
          </cell>
        </row>
        <row r="1344">
          <cell r="F1344">
            <v>0</v>
          </cell>
          <cell r="G1344">
            <v>0</v>
          </cell>
          <cell r="H1344">
            <v>0</v>
          </cell>
          <cell r="I1344">
            <v>0</v>
          </cell>
          <cell r="J1344">
            <v>0</v>
          </cell>
          <cell r="K1344">
            <v>0</v>
          </cell>
        </row>
        <row r="1346">
          <cell r="F1346">
            <v>0</v>
          </cell>
          <cell r="G1346">
            <v>0</v>
          </cell>
          <cell r="H1346">
            <v>0</v>
          </cell>
          <cell r="I1346">
            <v>0</v>
          </cell>
          <cell r="J1346">
            <v>0</v>
          </cell>
          <cell r="K1346">
            <v>0</v>
          </cell>
        </row>
        <row r="1347">
          <cell r="F1347">
            <v>8298973</v>
          </cell>
          <cell r="G1347">
            <v>0</v>
          </cell>
          <cell r="H1347">
            <v>8298973</v>
          </cell>
          <cell r="I1347">
            <v>0</v>
          </cell>
          <cell r="J1347">
            <v>8298973</v>
          </cell>
          <cell r="K1347">
            <v>0</v>
          </cell>
        </row>
        <row r="1348">
          <cell r="F1348">
            <v>1975573</v>
          </cell>
          <cell r="G1348">
            <v>0</v>
          </cell>
          <cell r="H1348">
            <v>1975573</v>
          </cell>
          <cell r="I1348">
            <v>0</v>
          </cell>
          <cell r="J1348">
            <v>1975573</v>
          </cell>
          <cell r="K1348">
            <v>6694791</v>
          </cell>
        </row>
        <row r="1349">
          <cell r="F1349">
            <v>0</v>
          </cell>
          <cell r="G1349">
            <v>0</v>
          </cell>
          <cell r="H1349">
            <v>0</v>
          </cell>
          <cell r="I1349">
            <v>0</v>
          </cell>
          <cell r="J1349">
            <v>0</v>
          </cell>
          <cell r="K1349">
            <v>0</v>
          </cell>
        </row>
        <row r="1350">
          <cell r="F1350">
            <v>0</v>
          </cell>
          <cell r="G1350">
            <v>0</v>
          </cell>
          <cell r="H1350">
            <v>0</v>
          </cell>
          <cell r="I1350">
            <v>0</v>
          </cell>
          <cell r="J1350">
            <v>0</v>
          </cell>
          <cell r="K1350">
            <v>0</v>
          </cell>
        </row>
        <row r="1351">
          <cell r="F1351">
            <v>10274546</v>
          </cell>
          <cell r="G1351">
            <v>0</v>
          </cell>
          <cell r="H1351">
            <v>10274546</v>
          </cell>
          <cell r="I1351">
            <v>0</v>
          </cell>
          <cell r="J1351">
            <v>10274546</v>
          </cell>
          <cell r="K1351">
            <v>6694791</v>
          </cell>
        </row>
        <row r="1353">
          <cell r="F1353">
            <v>0</v>
          </cell>
          <cell r="G1353">
            <v>0</v>
          </cell>
          <cell r="H1353">
            <v>0</v>
          </cell>
          <cell r="I1353">
            <v>0</v>
          </cell>
          <cell r="J1353">
            <v>0</v>
          </cell>
          <cell r="K1353">
            <v>0</v>
          </cell>
        </row>
        <row r="1354">
          <cell r="F1354">
            <v>0</v>
          </cell>
          <cell r="G1354">
            <v>0</v>
          </cell>
          <cell r="H1354">
            <v>0</v>
          </cell>
          <cell r="I1354">
            <v>0</v>
          </cell>
          <cell r="J1354">
            <v>0</v>
          </cell>
          <cell r="K1354">
            <v>0</v>
          </cell>
        </row>
        <row r="1355">
          <cell r="F1355">
            <v>0</v>
          </cell>
          <cell r="G1355">
            <v>0</v>
          </cell>
          <cell r="H1355">
            <v>0</v>
          </cell>
          <cell r="I1355">
            <v>0</v>
          </cell>
          <cell r="J1355">
            <v>0</v>
          </cell>
          <cell r="K1355">
            <v>0</v>
          </cell>
        </row>
        <row r="1357">
          <cell r="F1357">
            <v>0</v>
          </cell>
          <cell r="G1357">
            <v>0</v>
          </cell>
          <cell r="H1357">
            <v>0</v>
          </cell>
          <cell r="I1357">
            <v>0</v>
          </cell>
          <cell r="J1357">
            <v>0</v>
          </cell>
          <cell r="K1357">
            <v>0</v>
          </cell>
        </row>
        <row r="1358">
          <cell r="F1358">
            <v>0</v>
          </cell>
          <cell r="G1358">
            <v>0</v>
          </cell>
          <cell r="H1358">
            <v>0</v>
          </cell>
          <cell r="I1358">
            <v>0</v>
          </cell>
          <cell r="J1358">
            <v>0</v>
          </cell>
          <cell r="K1358">
            <v>0</v>
          </cell>
        </row>
        <row r="1360">
          <cell r="F1360">
            <v>0</v>
          </cell>
          <cell r="G1360">
            <v>0</v>
          </cell>
          <cell r="H1360">
            <v>0</v>
          </cell>
          <cell r="I1360">
            <v>0</v>
          </cell>
          <cell r="J1360">
            <v>0</v>
          </cell>
          <cell r="K1360">
            <v>0</v>
          </cell>
        </row>
        <row r="1361">
          <cell r="F1361">
            <v>0</v>
          </cell>
          <cell r="G1361">
            <v>0</v>
          </cell>
          <cell r="H1361">
            <v>0</v>
          </cell>
          <cell r="I1361">
            <v>0</v>
          </cell>
          <cell r="J1361">
            <v>0</v>
          </cell>
          <cell r="K1361">
            <v>0</v>
          </cell>
        </row>
        <row r="1363">
          <cell r="F1363">
            <v>0</v>
          </cell>
          <cell r="G1363">
            <v>0</v>
          </cell>
          <cell r="H1363">
            <v>0</v>
          </cell>
          <cell r="I1363">
            <v>0</v>
          </cell>
          <cell r="J1363">
            <v>0</v>
          </cell>
          <cell r="K1363">
            <v>0</v>
          </cell>
        </row>
        <row r="1364">
          <cell r="F1364">
            <v>0</v>
          </cell>
          <cell r="G1364">
            <v>0</v>
          </cell>
          <cell r="H1364">
            <v>0</v>
          </cell>
          <cell r="I1364">
            <v>0</v>
          </cell>
          <cell r="J1364">
            <v>0</v>
          </cell>
          <cell r="K1364">
            <v>0</v>
          </cell>
        </row>
        <row r="1365">
          <cell r="F1365">
            <v>0</v>
          </cell>
          <cell r="G1365">
            <v>0</v>
          </cell>
          <cell r="H1365">
            <v>0</v>
          </cell>
          <cell r="I1365">
            <v>0</v>
          </cell>
          <cell r="J1365">
            <v>0</v>
          </cell>
          <cell r="K1365">
            <v>0</v>
          </cell>
        </row>
        <row r="1367">
          <cell r="F1367">
            <v>229760803.65000001</v>
          </cell>
          <cell r="G1367">
            <v>0</v>
          </cell>
          <cell r="H1367">
            <v>229760803.65000001</v>
          </cell>
          <cell r="I1367">
            <v>0</v>
          </cell>
          <cell r="J1367">
            <v>229760803.65000001</v>
          </cell>
          <cell r="K1367">
            <v>291825486.5</v>
          </cell>
        </row>
        <row r="1368">
          <cell r="F1368">
            <v>0</v>
          </cell>
          <cell r="G1368">
            <v>0</v>
          </cell>
          <cell r="H1368">
            <v>0</v>
          </cell>
          <cell r="I1368">
            <v>0</v>
          </cell>
          <cell r="J1368">
            <v>0</v>
          </cell>
          <cell r="K1368">
            <v>0</v>
          </cell>
        </row>
        <row r="1369">
          <cell r="F1369">
            <v>0</v>
          </cell>
          <cell r="G1369">
            <v>0</v>
          </cell>
          <cell r="H1369">
            <v>0</v>
          </cell>
          <cell r="I1369">
            <v>0</v>
          </cell>
          <cell r="J1369">
            <v>0</v>
          </cell>
          <cell r="K1369">
            <v>0</v>
          </cell>
        </row>
        <row r="1370">
          <cell r="F1370">
            <v>0</v>
          </cell>
          <cell r="G1370">
            <v>0</v>
          </cell>
          <cell r="H1370">
            <v>0</v>
          </cell>
          <cell r="I1370">
            <v>0</v>
          </cell>
          <cell r="J1370">
            <v>0</v>
          </cell>
          <cell r="K1370">
            <v>0</v>
          </cell>
        </row>
        <row r="1371">
          <cell r="F1371">
            <v>229760803.65000001</v>
          </cell>
          <cell r="G1371">
            <v>0</v>
          </cell>
          <cell r="H1371">
            <v>229760803.65000001</v>
          </cell>
          <cell r="I1371">
            <v>0</v>
          </cell>
          <cell r="J1371">
            <v>229760803.65000001</v>
          </cell>
          <cell r="K1371">
            <v>291825486.5</v>
          </cell>
        </row>
        <row r="1373">
          <cell r="F1373">
            <v>0</v>
          </cell>
          <cell r="G1373">
            <v>0</v>
          </cell>
          <cell r="H1373">
            <v>0</v>
          </cell>
          <cell r="I1373">
            <v>0</v>
          </cell>
          <cell r="J1373">
            <v>0</v>
          </cell>
          <cell r="K1373">
            <v>0</v>
          </cell>
        </row>
        <row r="1374">
          <cell r="F1374">
            <v>0</v>
          </cell>
          <cell r="G1374">
            <v>0</v>
          </cell>
          <cell r="H1374">
            <v>0</v>
          </cell>
          <cell r="I1374">
            <v>0</v>
          </cell>
          <cell r="J1374">
            <v>0</v>
          </cell>
          <cell r="K1374">
            <v>0</v>
          </cell>
        </row>
        <row r="1375">
          <cell r="F1375">
            <v>0</v>
          </cell>
          <cell r="G1375">
            <v>0</v>
          </cell>
          <cell r="H1375">
            <v>0</v>
          </cell>
          <cell r="I1375">
            <v>0</v>
          </cell>
          <cell r="J1375">
            <v>0</v>
          </cell>
          <cell r="K1375">
            <v>0</v>
          </cell>
        </row>
        <row r="1377">
          <cell r="F1377">
            <v>180833102.81</v>
          </cell>
          <cell r="G1377">
            <v>0</v>
          </cell>
          <cell r="H1377">
            <v>180833102.81</v>
          </cell>
          <cell r="I1377">
            <v>0</v>
          </cell>
          <cell r="J1377">
            <v>180833102.81</v>
          </cell>
          <cell r="K1377">
            <v>137045193.30000001</v>
          </cell>
        </row>
        <row r="1378">
          <cell r="F1378">
            <v>134448552.99000001</v>
          </cell>
          <cell r="G1378">
            <v>-2292283.84</v>
          </cell>
          <cell r="H1378">
            <v>132156269.15000001</v>
          </cell>
          <cell r="I1378">
            <v>0</v>
          </cell>
          <cell r="J1378">
            <v>132156269.15000001</v>
          </cell>
          <cell r="K1378">
            <v>143300508</v>
          </cell>
        </row>
        <row r="1379">
          <cell r="F1379">
            <v>81611742.930000007</v>
          </cell>
          <cell r="G1379">
            <v>-992896</v>
          </cell>
          <cell r="H1379">
            <v>80618846.930000007</v>
          </cell>
          <cell r="I1379">
            <v>0</v>
          </cell>
          <cell r="J1379">
            <v>80618846.930000007</v>
          </cell>
          <cell r="K1379">
            <v>90766875.010000005</v>
          </cell>
        </row>
        <row r="1380">
          <cell r="F1380">
            <v>132783248.98999999</v>
          </cell>
          <cell r="G1380">
            <v>-23287</v>
          </cell>
          <cell r="H1380">
            <v>132759961.98999999</v>
          </cell>
          <cell r="I1380">
            <v>0</v>
          </cell>
          <cell r="J1380">
            <v>132759961.98999999</v>
          </cell>
          <cell r="K1380">
            <v>129925349</v>
          </cell>
        </row>
        <row r="1381">
          <cell r="F1381">
            <v>293602274.18000001</v>
          </cell>
          <cell r="G1381">
            <v>-646821</v>
          </cell>
          <cell r="H1381">
            <v>292955453.18000001</v>
          </cell>
          <cell r="I1381">
            <v>0</v>
          </cell>
          <cell r="J1381">
            <v>292955453.18000001</v>
          </cell>
          <cell r="K1381">
            <v>255673983.09999999</v>
          </cell>
        </row>
        <row r="1382">
          <cell r="F1382">
            <v>85207715.409999996</v>
          </cell>
          <cell r="G1382">
            <v>-19634119.02</v>
          </cell>
          <cell r="H1382">
            <v>65573596.390000001</v>
          </cell>
          <cell r="I1382">
            <v>0</v>
          </cell>
          <cell r="J1382">
            <v>65573596.390000001</v>
          </cell>
          <cell r="K1382">
            <v>179667735</v>
          </cell>
        </row>
        <row r="1383">
          <cell r="F1383">
            <v>180951944.5</v>
          </cell>
          <cell r="G1383">
            <v>-592028</v>
          </cell>
          <cell r="H1383">
            <v>180359916.5</v>
          </cell>
          <cell r="I1383">
            <v>0</v>
          </cell>
          <cell r="J1383">
            <v>180359916.5</v>
          </cell>
          <cell r="K1383">
            <v>101486312</v>
          </cell>
        </row>
        <row r="1384">
          <cell r="F1384">
            <v>46513908.170000002</v>
          </cell>
          <cell r="G1384">
            <v>-1281697</v>
          </cell>
          <cell r="H1384">
            <v>45232211.170000002</v>
          </cell>
          <cell r="I1384">
            <v>0</v>
          </cell>
          <cell r="J1384">
            <v>45232211.170000002</v>
          </cell>
          <cell r="K1384">
            <v>49668068.109999999</v>
          </cell>
        </row>
        <row r="1385">
          <cell r="F1385">
            <v>174169.26</v>
          </cell>
          <cell r="G1385">
            <v>0</v>
          </cell>
          <cell r="H1385">
            <v>174169.26</v>
          </cell>
          <cell r="I1385">
            <v>0</v>
          </cell>
          <cell r="J1385">
            <v>174169.26</v>
          </cell>
          <cell r="K1385">
            <v>191877</v>
          </cell>
        </row>
        <row r="1386">
          <cell r="F1386">
            <v>54070752.210000001</v>
          </cell>
          <cell r="G1386">
            <v>-762434.4</v>
          </cell>
          <cell r="H1386">
            <v>53308317.810000002</v>
          </cell>
          <cell r="I1386">
            <v>0</v>
          </cell>
          <cell r="J1386">
            <v>53308317.810000002</v>
          </cell>
          <cell r="K1386">
            <v>58575757</v>
          </cell>
        </row>
        <row r="1387">
          <cell r="F1387">
            <v>178596705.52000001</v>
          </cell>
          <cell r="G1387">
            <v>-43640</v>
          </cell>
          <cell r="H1387">
            <v>178553065.52000001</v>
          </cell>
          <cell r="I1387">
            <v>0</v>
          </cell>
          <cell r="J1387">
            <v>178553065.52000001</v>
          </cell>
          <cell r="K1387">
            <v>185862080.40000001</v>
          </cell>
        </row>
        <row r="1388">
          <cell r="F1388">
            <v>39167146.490000002</v>
          </cell>
          <cell r="G1388">
            <v>0</v>
          </cell>
          <cell r="H1388">
            <v>39167146.490000002</v>
          </cell>
          <cell r="I1388">
            <v>0</v>
          </cell>
          <cell r="J1388">
            <v>39167146.490000002</v>
          </cell>
          <cell r="K1388">
            <v>60666653</v>
          </cell>
        </row>
        <row r="1389">
          <cell r="F1389">
            <v>32988264.18</v>
          </cell>
          <cell r="G1389">
            <v>0</v>
          </cell>
          <cell r="H1389">
            <v>32988264.18</v>
          </cell>
          <cell r="I1389">
            <v>0</v>
          </cell>
          <cell r="J1389">
            <v>32988264.18</v>
          </cell>
          <cell r="K1389">
            <v>39744892</v>
          </cell>
        </row>
        <row r="1390">
          <cell r="F1390">
            <v>76079415.640000001</v>
          </cell>
          <cell r="G1390">
            <v>0</v>
          </cell>
          <cell r="H1390">
            <v>76079415.640000001</v>
          </cell>
          <cell r="I1390">
            <v>0</v>
          </cell>
          <cell r="J1390">
            <v>76079415.640000001</v>
          </cell>
          <cell r="K1390">
            <v>63264054.299999997</v>
          </cell>
        </row>
        <row r="1391">
          <cell r="F1391">
            <v>0</v>
          </cell>
          <cell r="G1391">
            <v>0</v>
          </cell>
          <cell r="H1391">
            <v>0</v>
          </cell>
          <cell r="I1391">
            <v>0</v>
          </cell>
          <cell r="J1391">
            <v>0</v>
          </cell>
          <cell r="K1391">
            <v>0</v>
          </cell>
        </row>
        <row r="1392">
          <cell r="F1392">
            <v>0</v>
          </cell>
          <cell r="G1392">
            <v>0</v>
          </cell>
          <cell r="H1392">
            <v>0</v>
          </cell>
          <cell r="I1392">
            <v>0</v>
          </cell>
          <cell r="J1392">
            <v>0</v>
          </cell>
          <cell r="K1392">
            <v>0</v>
          </cell>
        </row>
        <row r="1393">
          <cell r="F1393">
            <v>2798163.35</v>
          </cell>
          <cell r="G1393">
            <v>0</v>
          </cell>
          <cell r="H1393">
            <v>2798163.35</v>
          </cell>
          <cell r="I1393">
            <v>0</v>
          </cell>
          <cell r="J1393">
            <v>2798163.35</v>
          </cell>
          <cell r="K1393">
            <v>2798163</v>
          </cell>
        </row>
        <row r="1394">
          <cell r="F1394">
            <v>0</v>
          </cell>
          <cell r="G1394">
            <v>0</v>
          </cell>
          <cell r="H1394">
            <v>0</v>
          </cell>
          <cell r="I1394">
            <v>0</v>
          </cell>
          <cell r="J1394">
            <v>0</v>
          </cell>
          <cell r="K1394">
            <v>0</v>
          </cell>
        </row>
        <row r="1395">
          <cell r="F1395">
            <v>0</v>
          </cell>
          <cell r="G1395">
            <v>0</v>
          </cell>
          <cell r="H1395">
            <v>0</v>
          </cell>
          <cell r="I1395">
            <v>0</v>
          </cell>
          <cell r="J1395">
            <v>0</v>
          </cell>
          <cell r="K1395">
            <v>0</v>
          </cell>
        </row>
        <row r="1396">
          <cell r="F1396">
            <v>0</v>
          </cell>
          <cell r="G1396">
            <v>0</v>
          </cell>
          <cell r="H1396">
            <v>0</v>
          </cell>
          <cell r="I1396">
            <v>0</v>
          </cell>
          <cell r="J1396">
            <v>0</v>
          </cell>
          <cell r="K1396">
            <v>0</v>
          </cell>
        </row>
        <row r="1397">
          <cell r="F1397">
            <v>1519827106.6300001</v>
          </cell>
          <cell r="G1397">
            <v>-26269206.259999998</v>
          </cell>
          <cell r="H1397">
            <v>1493557900.3700001</v>
          </cell>
          <cell r="I1397">
            <v>0</v>
          </cell>
          <cell r="J1397">
            <v>1493557900.3700001</v>
          </cell>
          <cell r="K1397">
            <v>1498637500.22</v>
          </cell>
        </row>
        <row r="1399">
          <cell r="F1399">
            <v>0</v>
          </cell>
          <cell r="G1399">
            <v>0</v>
          </cell>
          <cell r="H1399">
            <v>0</v>
          </cell>
          <cell r="I1399">
            <v>0</v>
          </cell>
          <cell r="J1399">
            <v>0</v>
          </cell>
          <cell r="K1399">
            <v>0</v>
          </cell>
        </row>
        <row r="1401">
          <cell r="F1401">
            <v>276621897</v>
          </cell>
          <cell r="G1401">
            <v>0</v>
          </cell>
          <cell r="H1401">
            <v>276621897</v>
          </cell>
          <cell r="I1401">
            <v>0</v>
          </cell>
          <cell r="J1401">
            <v>276621897</v>
          </cell>
          <cell r="K1401">
            <v>276621897</v>
          </cell>
        </row>
        <row r="1402">
          <cell r="F1402">
            <v>0</v>
          </cell>
          <cell r="G1402">
            <v>0</v>
          </cell>
          <cell r="H1402">
            <v>0</v>
          </cell>
          <cell r="I1402">
            <v>0</v>
          </cell>
          <cell r="J1402">
            <v>0</v>
          </cell>
          <cell r="K1402">
            <v>0</v>
          </cell>
        </row>
        <row r="1403">
          <cell r="F1403">
            <v>0</v>
          </cell>
          <cell r="G1403">
            <v>0</v>
          </cell>
          <cell r="H1403">
            <v>0</v>
          </cell>
          <cell r="I1403">
            <v>0</v>
          </cell>
          <cell r="J1403">
            <v>0</v>
          </cell>
          <cell r="K1403">
            <v>0</v>
          </cell>
        </row>
        <row r="1404">
          <cell r="F1404">
            <v>276621897</v>
          </cell>
          <cell r="G1404">
            <v>0</v>
          </cell>
          <cell r="H1404">
            <v>276621897</v>
          </cell>
          <cell r="I1404">
            <v>0</v>
          </cell>
          <cell r="J1404">
            <v>276621897</v>
          </cell>
          <cell r="K1404">
            <v>276621897</v>
          </cell>
        </row>
        <row r="1406">
          <cell r="F1406">
            <v>4768451625.4099998</v>
          </cell>
          <cell r="G1406">
            <v>0</v>
          </cell>
          <cell r="H1406">
            <v>4768451625.4099998</v>
          </cell>
          <cell r="I1406">
            <v>0</v>
          </cell>
          <cell r="J1406">
            <v>4768451625.4099998</v>
          </cell>
          <cell r="K1406">
            <v>3804189960</v>
          </cell>
        </row>
        <row r="1407">
          <cell r="F1407">
            <v>294745817.69</v>
          </cell>
          <cell r="G1407">
            <v>0</v>
          </cell>
          <cell r="H1407">
            <v>294745817.69</v>
          </cell>
          <cell r="I1407">
            <v>0</v>
          </cell>
          <cell r="J1407">
            <v>294745817.69</v>
          </cell>
          <cell r="K1407">
            <v>219153190</v>
          </cell>
        </row>
        <row r="1408">
          <cell r="F1408">
            <v>0</v>
          </cell>
          <cell r="G1408">
            <v>0</v>
          </cell>
          <cell r="H1408">
            <v>0</v>
          </cell>
          <cell r="I1408">
            <v>0</v>
          </cell>
          <cell r="J1408">
            <v>0</v>
          </cell>
          <cell r="K1408">
            <v>0</v>
          </cell>
        </row>
        <row r="1409">
          <cell r="F1409">
            <v>0</v>
          </cell>
          <cell r="G1409">
            <v>0</v>
          </cell>
          <cell r="H1409">
            <v>0</v>
          </cell>
          <cell r="I1409">
            <v>0</v>
          </cell>
          <cell r="J1409">
            <v>0</v>
          </cell>
          <cell r="K1409">
            <v>0</v>
          </cell>
        </row>
        <row r="1410">
          <cell r="F1410">
            <v>5063197443.0999994</v>
          </cell>
          <cell r="G1410">
            <v>0</v>
          </cell>
          <cell r="H1410">
            <v>5063197443.0999994</v>
          </cell>
          <cell r="I1410">
            <v>0</v>
          </cell>
          <cell r="J1410">
            <v>5063197443.0999994</v>
          </cell>
          <cell r="K1410">
            <v>4023343150</v>
          </cell>
        </row>
        <row r="1412">
          <cell r="F1412">
            <v>1109898339</v>
          </cell>
          <cell r="G1412">
            <v>-73354201.049999997</v>
          </cell>
          <cell r="H1412">
            <v>1036544137.95</v>
          </cell>
          <cell r="I1412">
            <v>0</v>
          </cell>
          <cell r="J1412">
            <v>1036544137.95</v>
          </cell>
          <cell r="K1412">
            <v>966465297</v>
          </cell>
        </row>
        <row r="1413">
          <cell r="F1413">
            <v>1391265398.72</v>
          </cell>
          <cell r="G1413">
            <v>-52847917.130000003</v>
          </cell>
          <cell r="H1413">
            <v>1338417481.5899999</v>
          </cell>
          <cell r="I1413">
            <v>0</v>
          </cell>
          <cell r="J1413">
            <v>1338417481.5899999</v>
          </cell>
          <cell r="K1413">
            <v>1365906815</v>
          </cell>
        </row>
        <row r="1414">
          <cell r="F1414">
            <v>1183025950.22</v>
          </cell>
          <cell r="G1414">
            <v>-180781.4</v>
          </cell>
          <cell r="H1414">
            <v>1182845168.8199999</v>
          </cell>
          <cell r="I1414">
            <v>0</v>
          </cell>
          <cell r="J1414">
            <v>1182845168.8199999</v>
          </cell>
          <cell r="K1414">
            <v>1002342964</v>
          </cell>
        </row>
        <row r="1415">
          <cell r="F1415">
            <v>2764238586.0999999</v>
          </cell>
          <cell r="G1415">
            <v>-5673259.2300000004</v>
          </cell>
          <cell r="H1415">
            <v>2758565326.8699999</v>
          </cell>
          <cell r="I1415">
            <v>0</v>
          </cell>
          <cell r="J1415">
            <v>2758565326.8699999</v>
          </cell>
          <cell r="K1415">
            <v>1971908551</v>
          </cell>
        </row>
        <row r="1416">
          <cell r="F1416">
            <v>4519190262.9200001</v>
          </cell>
          <cell r="G1416">
            <v>-370190235.5</v>
          </cell>
          <cell r="H1416">
            <v>4149000027.4200001</v>
          </cell>
          <cell r="I1416">
            <v>0</v>
          </cell>
          <cell r="J1416">
            <v>4149000027.4200001</v>
          </cell>
          <cell r="K1416">
            <v>4401328011</v>
          </cell>
        </row>
        <row r="1417">
          <cell r="F1417">
            <v>66901431.210000001</v>
          </cell>
          <cell r="G1417">
            <v>-8415286.5600000005</v>
          </cell>
          <cell r="H1417">
            <v>58486144.649999999</v>
          </cell>
          <cell r="I1417">
            <v>0</v>
          </cell>
          <cell r="J1417">
            <v>58486144.649999999</v>
          </cell>
          <cell r="K1417">
            <v>66633422</v>
          </cell>
        </row>
        <row r="1418">
          <cell r="F1418">
            <v>48438343.719999999</v>
          </cell>
          <cell r="G1418">
            <v>-8251374.5700000003</v>
          </cell>
          <cell r="H1418">
            <v>40186969.149999999</v>
          </cell>
          <cell r="I1418">
            <v>0</v>
          </cell>
          <cell r="J1418">
            <v>40186969.149999999</v>
          </cell>
          <cell r="K1418">
            <v>47560170</v>
          </cell>
        </row>
        <row r="1419">
          <cell r="F1419">
            <v>86474278.489999995</v>
          </cell>
          <cell r="G1419">
            <v>-211317</v>
          </cell>
          <cell r="H1419">
            <v>86262961.489999995</v>
          </cell>
          <cell r="I1419">
            <v>0</v>
          </cell>
          <cell r="J1419">
            <v>86262961.489999995</v>
          </cell>
          <cell r="K1419">
            <v>86185630</v>
          </cell>
        </row>
        <row r="1420">
          <cell r="F1420">
            <v>11352704.92</v>
          </cell>
          <cell r="G1420">
            <v>-1432038.5</v>
          </cell>
          <cell r="H1420">
            <v>9920666.4199999999</v>
          </cell>
          <cell r="I1420">
            <v>0</v>
          </cell>
          <cell r="J1420">
            <v>9920666.4199999999</v>
          </cell>
          <cell r="K1420">
            <v>11352705</v>
          </cell>
        </row>
        <row r="1421">
          <cell r="F1421">
            <v>0</v>
          </cell>
          <cell r="G1421">
            <v>0</v>
          </cell>
          <cell r="H1421">
            <v>0</v>
          </cell>
          <cell r="I1421">
            <v>0</v>
          </cell>
          <cell r="J1421">
            <v>0</v>
          </cell>
          <cell r="K1421">
            <v>0</v>
          </cell>
        </row>
        <row r="1422">
          <cell r="F1422">
            <v>0</v>
          </cell>
          <cell r="G1422">
            <v>0</v>
          </cell>
          <cell r="H1422">
            <v>0</v>
          </cell>
          <cell r="I1422">
            <v>0</v>
          </cell>
          <cell r="J1422">
            <v>0</v>
          </cell>
          <cell r="K1422">
            <v>0</v>
          </cell>
        </row>
        <row r="1423">
          <cell r="F1423">
            <v>0</v>
          </cell>
          <cell r="G1423">
            <v>0</v>
          </cell>
          <cell r="H1423">
            <v>0</v>
          </cell>
          <cell r="I1423">
            <v>0</v>
          </cell>
          <cell r="J1423">
            <v>0</v>
          </cell>
          <cell r="K1423">
            <v>0</v>
          </cell>
        </row>
        <row r="1424">
          <cell r="F1424">
            <v>11180785295.299999</v>
          </cell>
          <cell r="G1424">
            <v>-520556410.94</v>
          </cell>
          <cell r="H1424">
            <v>10660228884.359999</v>
          </cell>
          <cell r="I1424">
            <v>0</v>
          </cell>
          <cell r="J1424">
            <v>10660228884.359999</v>
          </cell>
          <cell r="K1424">
            <v>9919683565</v>
          </cell>
        </row>
        <row r="1426">
          <cell r="F1426">
            <v>425981158.39999998</v>
          </cell>
          <cell r="G1426">
            <v>-106886132.64</v>
          </cell>
          <cell r="H1426">
            <v>319095025.75999999</v>
          </cell>
          <cell r="I1426">
            <v>0</v>
          </cell>
          <cell r="J1426">
            <v>319095025.75999999</v>
          </cell>
          <cell r="K1426">
            <v>414618307</v>
          </cell>
        </row>
        <row r="1427">
          <cell r="F1427">
            <v>5028106.9400000004</v>
          </cell>
          <cell r="G1427">
            <v>-947370.92</v>
          </cell>
          <cell r="H1427">
            <v>4080736.02</v>
          </cell>
          <cell r="I1427">
            <v>0</v>
          </cell>
          <cell r="J1427">
            <v>4080736.02</v>
          </cell>
          <cell r="K1427">
            <v>5028107</v>
          </cell>
        </row>
        <row r="1428">
          <cell r="F1428">
            <v>36572544.579999998</v>
          </cell>
          <cell r="G1428">
            <v>-17419010.890000001</v>
          </cell>
          <cell r="H1428">
            <v>19153533.690000001</v>
          </cell>
          <cell r="I1428">
            <v>0</v>
          </cell>
          <cell r="J1428">
            <v>19153533.690000001</v>
          </cell>
          <cell r="K1428">
            <v>36049657</v>
          </cell>
        </row>
        <row r="1429">
          <cell r="F1429">
            <v>0</v>
          </cell>
          <cell r="G1429">
            <v>0</v>
          </cell>
          <cell r="H1429">
            <v>0</v>
          </cell>
          <cell r="I1429">
            <v>0</v>
          </cell>
          <cell r="J1429">
            <v>0</v>
          </cell>
          <cell r="K1429">
            <v>0</v>
          </cell>
        </row>
        <row r="1430">
          <cell r="F1430">
            <v>0</v>
          </cell>
          <cell r="G1430">
            <v>0</v>
          </cell>
          <cell r="H1430">
            <v>0</v>
          </cell>
          <cell r="I1430">
            <v>0</v>
          </cell>
          <cell r="J1430">
            <v>0</v>
          </cell>
          <cell r="K1430">
            <v>0</v>
          </cell>
        </row>
        <row r="1431">
          <cell r="F1431">
            <v>0</v>
          </cell>
          <cell r="G1431">
            <v>0</v>
          </cell>
          <cell r="H1431">
            <v>0</v>
          </cell>
          <cell r="I1431">
            <v>0</v>
          </cell>
          <cell r="J1431">
            <v>0</v>
          </cell>
          <cell r="K1431">
            <v>0</v>
          </cell>
        </row>
        <row r="1432">
          <cell r="F1432">
            <v>467581809.91999996</v>
          </cell>
          <cell r="G1432">
            <v>-125252514.45</v>
          </cell>
          <cell r="H1432">
            <v>342329295.46999997</v>
          </cell>
          <cell r="I1432">
            <v>0</v>
          </cell>
          <cell r="J1432">
            <v>342329295.46999997</v>
          </cell>
          <cell r="K1432">
            <v>455696071</v>
          </cell>
        </row>
        <row r="1434">
          <cell r="F1434">
            <v>842367100.17999995</v>
          </cell>
          <cell r="G1434">
            <v>-130220452.75</v>
          </cell>
          <cell r="H1434">
            <v>712146647.42999995</v>
          </cell>
          <cell r="I1434">
            <v>0</v>
          </cell>
          <cell r="J1434">
            <v>712146647.42999995</v>
          </cell>
          <cell r="K1434">
            <v>737439361.5</v>
          </cell>
        </row>
        <row r="1435">
          <cell r="F1435">
            <v>1413930571.98</v>
          </cell>
          <cell r="G1435">
            <v>-111065248.90000001</v>
          </cell>
          <cell r="H1435">
            <v>1302865323.0799999</v>
          </cell>
          <cell r="I1435">
            <v>0</v>
          </cell>
          <cell r="J1435">
            <v>1302865323.0799999</v>
          </cell>
          <cell r="K1435">
            <v>1191015039</v>
          </cell>
        </row>
        <row r="1436">
          <cell r="F1436">
            <v>124046208.54000001</v>
          </cell>
          <cell r="G1436">
            <v>-17901744.550000001</v>
          </cell>
          <cell r="H1436">
            <v>106144463.98999999</v>
          </cell>
          <cell r="I1436">
            <v>0</v>
          </cell>
          <cell r="J1436">
            <v>106144463.98999999</v>
          </cell>
          <cell r="K1436">
            <v>118082197</v>
          </cell>
        </row>
        <row r="1437">
          <cell r="F1437">
            <v>567192438.75</v>
          </cell>
          <cell r="G1437">
            <v>-58048978.609999999</v>
          </cell>
          <cell r="H1437">
            <v>509143460.13999999</v>
          </cell>
          <cell r="I1437">
            <v>0</v>
          </cell>
          <cell r="J1437">
            <v>509143460.13999999</v>
          </cell>
          <cell r="K1437">
            <v>578496046</v>
          </cell>
        </row>
        <row r="1438">
          <cell r="F1438">
            <v>0</v>
          </cell>
          <cell r="G1438">
            <v>0</v>
          </cell>
          <cell r="H1438">
            <v>0</v>
          </cell>
          <cell r="I1438">
            <v>0</v>
          </cell>
          <cell r="J1438">
            <v>0</v>
          </cell>
          <cell r="K1438">
            <v>0</v>
          </cell>
        </row>
        <row r="1439">
          <cell r="F1439">
            <v>0</v>
          </cell>
          <cell r="G1439">
            <v>0</v>
          </cell>
          <cell r="H1439">
            <v>0</v>
          </cell>
          <cell r="I1439">
            <v>0</v>
          </cell>
          <cell r="J1439">
            <v>0</v>
          </cell>
          <cell r="K1439">
            <v>0</v>
          </cell>
        </row>
        <row r="1440">
          <cell r="F1440">
            <v>2947536319.4499998</v>
          </cell>
          <cell r="G1440">
            <v>-317236424.81</v>
          </cell>
          <cell r="H1440">
            <v>2630299894.6399999</v>
          </cell>
          <cell r="I1440">
            <v>0</v>
          </cell>
          <cell r="J1440">
            <v>2630299894.6399999</v>
          </cell>
          <cell r="K1440">
            <v>2625032643.5</v>
          </cell>
        </row>
        <row r="1442">
          <cell r="F1442">
            <v>0</v>
          </cell>
          <cell r="G1442">
            <v>0</v>
          </cell>
          <cell r="H1442">
            <v>0</v>
          </cell>
          <cell r="I1442">
            <v>0</v>
          </cell>
          <cell r="J1442">
            <v>0</v>
          </cell>
          <cell r="K1442">
            <v>0</v>
          </cell>
        </row>
        <row r="1443">
          <cell r="F1443">
            <v>0</v>
          </cell>
          <cell r="G1443">
            <v>0</v>
          </cell>
          <cell r="H1443">
            <v>0</v>
          </cell>
          <cell r="I1443">
            <v>0</v>
          </cell>
          <cell r="J1443">
            <v>0</v>
          </cell>
          <cell r="K1443">
            <v>0</v>
          </cell>
        </row>
        <row r="1445">
          <cell r="F1445">
            <v>0</v>
          </cell>
          <cell r="G1445">
            <v>0</v>
          </cell>
          <cell r="H1445">
            <v>0</v>
          </cell>
          <cell r="I1445">
            <v>0</v>
          </cell>
          <cell r="J1445">
            <v>0</v>
          </cell>
          <cell r="K1445">
            <v>0</v>
          </cell>
        </row>
        <row r="1446">
          <cell r="F1446">
            <v>0</v>
          </cell>
          <cell r="G1446">
            <v>0</v>
          </cell>
          <cell r="H1446">
            <v>0</v>
          </cell>
          <cell r="I1446">
            <v>0</v>
          </cell>
          <cell r="J1446">
            <v>0</v>
          </cell>
          <cell r="K1446">
            <v>0</v>
          </cell>
        </row>
        <row r="1448">
          <cell r="F1448">
            <v>0</v>
          </cell>
          <cell r="G1448">
            <v>0</v>
          </cell>
          <cell r="H1448">
            <v>0</v>
          </cell>
          <cell r="I1448">
            <v>0</v>
          </cell>
          <cell r="J1448">
            <v>0</v>
          </cell>
          <cell r="K1448">
            <v>0</v>
          </cell>
        </row>
        <row r="1449">
          <cell r="F1449">
            <v>0</v>
          </cell>
          <cell r="G1449">
            <v>0</v>
          </cell>
          <cell r="H1449">
            <v>0</v>
          </cell>
          <cell r="I1449">
            <v>0</v>
          </cell>
          <cell r="J1449">
            <v>0</v>
          </cell>
          <cell r="K1449">
            <v>0</v>
          </cell>
        </row>
        <row r="1451">
          <cell r="F1451">
            <v>0</v>
          </cell>
          <cell r="G1451">
            <v>0</v>
          </cell>
          <cell r="H1451">
            <v>0</v>
          </cell>
          <cell r="I1451">
            <v>0</v>
          </cell>
          <cell r="J1451">
            <v>0</v>
          </cell>
          <cell r="K1451">
            <v>0</v>
          </cell>
        </row>
        <row r="1452">
          <cell r="F1452">
            <v>0</v>
          </cell>
          <cell r="G1452">
            <v>0</v>
          </cell>
          <cell r="H1452">
            <v>0</v>
          </cell>
          <cell r="I1452">
            <v>0</v>
          </cell>
          <cell r="J1452">
            <v>0</v>
          </cell>
          <cell r="K1452">
            <v>0</v>
          </cell>
        </row>
        <row r="1453">
          <cell r="F1453">
            <v>0</v>
          </cell>
          <cell r="G1453">
            <v>0</v>
          </cell>
          <cell r="H1453">
            <v>0</v>
          </cell>
          <cell r="I1453">
            <v>0</v>
          </cell>
          <cell r="J1453">
            <v>0</v>
          </cell>
          <cell r="K1453">
            <v>0</v>
          </cell>
        </row>
        <row r="1454">
          <cell r="F1454">
            <v>0</v>
          </cell>
          <cell r="G1454">
            <v>0</v>
          </cell>
          <cell r="H1454">
            <v>0</v>
          </cell>
          <cell r="I1454">
            <v>0</v>
          </cell>
          <cell r="J1454">
            <v>0</v>
          </cell>
          <cell r="K1454">
            <v>0</v>
          </cell>
        </row>
        <row r="1456">
          <cell r="F1456">
            <v>0</v>
          </cell>
          <cell r="G1456">
            <v>0</v>
          </cell>
          <cell r="H1456">
            <v>0</v>
          </cell>
          <cell r="I1456">
            <v>0</v>
          </cell>
          <cell r="J1456">
            <v>0</v>
          </cell>
          <cell r="K1456">
            <v>0</v>
          </cell>
        </row>
        <row r="1457">
          <cell r="F1457">
            <v>0</v>
          </cell>
          <cell r="G1457">
            <v>0</v>
          </cell>
          <cell r="H1457">
            <v>0</v>
          </cell>
          <cell r="I1457">
            <v>0</v>
          </cell>
          <cell r="J1457">
            <v>0</v>
          </cell>
          <cell r="K1457">
            <v>0</v>
          </cell>
        </row>
        <row r="1458">
          <cell r="F1458">
            <v>0</v>
          </cell>
          <cell r="G1458">
            <v>0</v>
          </cell>
          <cell r="H1458">
            <v>0</v>
          </cell>
          <cell r="I1458">
            <v>0</v>
          </cell>
          <cell r="J1458">
            <v>0</v>
          </cell>
          <cell r="K1458">
            <v>0</v>
          </cell>
        </row>
        <row r="1459">
          <cell r="F1459">
            <v>0</v>
          </cell>
          <cell r="G1459">
            <v>0</v>
          </cell>
          <cell r="H1459">
            <v>0</v>
          </cell>
          <cell r="I1459">
            <v>0</v>
          </cell>
          <cell r="J1459">
            <v>0</v>
          </cell>
          <cell r="K1459">
            <v>0</v>
          </cell>
        </row>
        <row r="1460">
          <cell r="F1460">
            <v>0</v>
          </cell>
          <cell r="G1460">
            <v>0</v>
          </cell>
          <cell r="H1460">
            <v>0</v>
          </cell>
          <cell r="I1460">
            <v>0</v>
          </cell>
          <cell r="J1460">
            <v>0</v>
          </cell>
          <cell r="K1460">
            <v>0</v>
          </cell>
        </row>
        <row r="1462">
          <cell r="F1462">
            <v>0</v>
          </cell>
          <cell r="G1462">
            <v>0</v>
          </cell>
          <cell r="H1462">
            <v>0</v>
          </cell>
          <cell r="I1462">
            <v>0</v>
          </cell>
          <cell r="J1462">
            <v>0</v>
          </cell>
          <cell r="K1462">
            <v>0</v>
          </cell>
        </row>
        <row r="1463">
          <cell r="F1463">
            <v>0</v>
          </cell>
          <cell r="G1463">
            <v>0</v>
          </cell>
          <cell r="H1463">
            <v>0</v>
          </cell>
          <cell r="I1463">
            <v>0</v>
          </cell>
          <cell r="J1463">
            <v>0</v>
          </cell>
          <cell r="K1463">
            <v>0</v>
          </cell>
        </row>
        <row r="1464">
          <cell r="F1464">
            <v>0</v>
          </cell>
          <cell r="G1464">
            <v>0</v>
          </cell>
          <cell r="H1464">
            <v>0</v>
          </cell>
          <cell r="I1464">
            <v>0</v>
          </cell>
          <cell r="J1464">
            <v>0</v>
          </cell>
          <cell r="K1464">
            <v>0</v>
          </cell>
        </row>
        <row r="1466">
          <cell r="F1466">
            <v>0</v>
          </cell>
          <cell r="G1466">
            <v>0</v>
          </cell>
          <cell r="H1466">
            <v>0</v>
          </cell>
          <cell r="I1466">
            <v>0</v>
          </cell>
          <cell r="J1466">
            <v>0</v>
          </cell>
          <cell r="K1466">
            <v>0</v>
          </cell>
        </row>
        <row r="1467">
          <cell r="F1467">
            <v>0</v>
          </cell>
          <cell r="G1467">
            <v>0</v>
          </cell>
          <cell r="H1467">
            <v>0</v>
          </cell>
          <cell r="I1467">
            <v>0</v>
          </cell>
          <cell r="J1467">
            <v>0</v>
          </cell>
          <cell r="K1467">
            <v>0</v>
          </cell>
        </row>
        <row r="1468">
          <cell r="F1468">
            <v>0</v>
          </cell>
          <cell r="G1468">
            <v>0</v>
          </cell>
          <cell r="H1468">
            <v>0</v>
          </cell>
          <cell r="I1468">
            <v>0</v>
          </cell>
          <cell r="J1468">
            <v>0</v>
          </cell>
          <cell r="K1468">
            <v>0</v>
          </cell>
        </row>
        <row r="1470">
          <cell r="F1470">
            <v>0</v>
          </cell>
          <cell r="G1470">
            <v>0</v>
          </cell>
          <cell r="H1470">
            <v>0</v>
          </cell>
          <cell r="I1470">
            <v>0</v>
          </cell>
          <cell r="J1470">
            <v>0</v>
          </cell>
          <cell r="K1470">
            <v>0</v>
          </cell>
        </row>
        <row r="1471">
          <cell r="F1471">
            <v>0</v>
          </cell>
          <cell r="G1471">
            <v>0</v>
          </cell>
          <cell r="H1471">
            <v>0</v>
          </cell>
          <cell r="I1471">
            <v>0</v>
          </cell>
          <cell r="J1471">
            <v>0</v>
          </cell>
          <cell r="K1471">
            <v>0</v>
          </cell>
        </row>
        <row r="1472">
          <cell r="F1472">
            <v>0</v>
          </cell>
          <cell r="G1472">
            <v>0</v>
          </cell>
          <cell r="H1472">
            <v>0</v>
          </cell>
          <cell r="I1472">
            <v>0</v>
          </cell>
          <cell r="J1472">
            <v>0</v>
          </cell>
          <cell r="K1472">
            <v>0</v>
          </cell>
        </row>
        <row r="1474">
          <cell r="F1474">
            <v>0</v>
          </cell>
          <cell r="G1474">
            <v>0</v>
          </cell>
          <cell r="H1474">
            <v>0</v>
          </cell>
          <cell r="I1474">
            <v>0</v>
          </cell>
          <cell r="J1474">
            <v>0</v>
          </cell>
          <cell r="K1474">
            <v>0</v>
          </cell>
        </row>
        <row r="1475">
          <cell r="F1475">
            <v>0</v>
          </cell>
          <cell r="G1475">
            <v>0</v>
          </cell>
          <cell r="H1475">
            <v>0</v>
          </cell>
          <cell r="I1475">
            <v>0</v>
          </cell>
          <cell r="J1475">
            <v>0</v>
          </cell>
          <cell r="K1475">
            <v>0</v>
          </cell>
        </row>
        <row r="1477">
          <cell r="F1477">
            <v>0</v>
          </cell>
          <cell r="G1477">
            <v>0</v>
          </cell>
          <cell r="H1477">
            <v>0</v>
          </cell>
          <cell r="I1477">
            <v>0</v>
          </cell>
          <cell r="J1477">
            <v>0</v>
          </cell>
          <cell r="K1477">
            <v>0</v>
          </cell>
        </row>
        <row r="1478">
          <cell r="F1478">
            <v>0</v>
          </cell>
          <cell r="G1478">
            <v>0</v>
          </cell>
          <cell r="H1478">
            <v>0</v>
          </cell>
          <cell r="I1478">
            <v>0</v>
          </cell>
          <cell r="J1478">
            <v>0</v>
          </cell>
          <cell r="K1478">
            <v>0</v>
          </cell>
        </row>
        <row r="1480">
          <cell r="F1480">
            <v>0</v>
          </cell>
          <cell r="G1480">
            <v>0</v>
          </cell>
          <cell r="H1480">
            <v>0</v>
          </cell>
          <cell r="I1480">
            <v>0</v>
          </cell>
          <cell r="J1480">
            <v>0</v>
          </cell>
          <cell r="K1480">
            <v>0</v>
          </cell>
        </row>
        <row r="1481">
          <cell r="F1481">
            <v>0</v>
          </cell>
          <cell r="G1481">
            <v>0</v>
          </cell>
          <cell r="H1481">
            <v>0</v>
          </cell>
          <cell r="I1481">
            <v>0</v>
          </cell>
          <cell r="J1481">
            <v>0</v>
          </cell>
          <cell r="K1481">
            <v>0</v>
          </cell>
        </row>
        <row r="1483">
          <cell r="F1483">
            <v>0</v>
          </cell>
          <cell r="G1483">
            <v>0</v>
          </cell>
          <cell r="H1483">
            <v>0</v>
          </cell>
          <cell r="I1483">
            <v>0</v>
          </cell>
          <cell r="J1483">
            <v>0</v>
          </cell>
          <cell r="K1483">
            <v>0</v>
          </cell>
        </row>
        <row r="1484">
          <cell r="F1484">
            <v>0</v>
          </cell>
          <cell r="G1484">
            <v>0</v>
          </cell>
          <cell r="H1484">
            <v>0</v>
          </cell>
          <cell r="I1484">
            <v>0</v>
          </cell>
          <cell r="J1484">
            <v>0</v>
          </cell>
          <cell r="K1484">
            <v>0</v>
          </cell>
        </row>
        <row r="1486">
          <cell r="F1486">
            <v>0</v>
          </cell>
          <cell r="G1486">
            <v>0</v>
          </cell>
          <cell r="H1486">
            <v>0</v>
          </cell>
          <cell r="I1486">
            <v>0</v>
          </cell>
          <cell r="J1486">
            <v>0</v>
          </cell>
          <cell r="K1486">
            <v>0</v>
          </cell>
        </row>
        <row r="1487">
          <cell r="F1487">
            <v>0</v>
          </cell>
          <cell r="G1487">
            <v>0</v>
          </cell>
          <cell r="H1487">
            <v>0</v>
          </cell>
          <cell r="I1487">
            <v>0</v>
          </cell>
          <cell r="J1487">
            <v>0</v>
          </cell>
          <cell r="K1487">
            <v>0</v>
          </cell>
        </row>
        <row r="1489">
          <cell r="F1489">
            <v>-8952323.6500000004</v>
          </cell>
          <cell r="G1489">
            <v>0</v>
          </cell>
          <cell r="H1489">
            <v>-8952323.6500000004</v>
          </cell>
          <cell r="I1489">
            <v>0</v>
          </cell>
          <cell r="J1489">
            <v>-8952323.6500000004</v>
          </cell>
          <cell r="K1489">
            <v>-6154160</v>
          </cell>
        </row>
        <row r="1490">
          <cell r="F1490">
            <v>0</v>
          </cell>
          <cell r="G1490">
            <v>0</v>
          </cell>
          <cell r="H1490">
            <v>0</v>
          </cell>
          <cell r="I1490">
            <v>0</v>
          </cell>
          <cell r="J1490">
            <v>0</v>
          </cell>
          <cell r="K1490">
            <v>0</v>
          </cell>
        </row>
        <row r="1491">
          <cell r="F1491">
            <v>0</v>
          </cell>
          <cell r="G1491">
            <v>0</v>
          </cell>
          <cell r="H1491">
            <v>0</v>
          </cell>
          <cell r="I1491">
            <v>0</v>
          </cell>
          <cell r="J1491">
            <v>0</v>
          </cell>
          <cell r="K1491">
            <v>0</v>
          </cell>
        </row>
        <row r="1492">
          <cell r="F1492">
            <v>0</v>
          </cell>
          <cell r="G1492">
            <v>0</v>
          </cell>
          <cell r="H1492">
            <v>0</v>
          </cell>
          <cell r="I1492">
            <v>0</v>
          </cell>
          <cell r="J1492">
            <v>0</v>
          </cell>
          <cell r="K1492">
            <v>0</v>
          </cell>
        </row>
        <row r="1493">
          <cell r="F1493">
            <v>-8952323.6500000004</v>
          </cell>
          <cell r="G1493">
            <v>0</v>
          </cell>
          <cell r="H1493">
            <v>-8952323.6500000004</v>
          </cell>
          <cell r="I1493">
            <v>0</v>
          </cell>
          <cell r="J1493">
            <v>-8952323.6500000004</v>
          </cell>
          <cell r="K1493">
            <v>-6154160</v>
          </cell>
        </row>
        <row r="1495">
          <cell r="F1495">
            <v>-895043216.14999998</v>
          </cell>
          <cell r="G1495">
            <v>0</v>
          </cell>
          <cell r="H1495">
            <v>-895043216.14999998</v>
          </cell>
          <cell r="I1495">
            <v>0</v>
          </cell>
          <cell r="J1495">
            <v>-895043216.14999998</v>
          </cell>
          <cell r="K1495">
            <v>-714210113.29999995</v>
          </cell>
        </row>
        <row r="1496">
          <cell r="F1496">
            <v>0</v>
          </cell>
          <cell r="G1496">
            <v>0</v>
          </cell>
          <cell r="H1496">
            <v>0</v>
          </cell>
          <cell r="I1496">
            <v>0</v>
          </cell>
          <cell r="J1496">
            <v>0</v>
          </cell>
          <cell r="K1496">
            <v>0</v>
          </cell>
        </row>
        <row r="1497">
          <cell r="F1497">
            <v>0</v>
          </cell>
          <cell r="G1497">
            <v>0</v>
          </cell>
          <cell r="H1497">
            <v>0</v>
          </cell>
          <cell r="I1497">
            <v>0</v>
          </cell>
          <cell r="J1497">
            <v>0</v>
          </cell>
          <cell r="K1497">
            <v>0</v>
          </cell>
        </row>
        <row r="1498">
          <cell r="F1498">
            <v>0</v>
          </cell>
          <cell r="G1498">
            <v>0</v>
          </cell>
          <cell r="H1498">
            <v>0</v>
          </cell>
          <cell r="I1498">
            <v>0</v>
          </cell>
          <cell r="J1498">
            <v>0</v>
          </cell>
          <cell r="K1498">
            <v>0</v>
          </cell>
        </row>
        <row r="1499">
          <cell r="F1499">
            <v>-895043216.14999998</v>
          </cell>
          <cell r="G1499">
            <v>0</v>
          </cell>
          <cell r="H1499">
            <v>-895043216.14999998</v>
          </cell>
          <cell r="I1499">
            <v>0</v>
          </cell>
          <cell r="J1499">
            <v>-895043216.14999998</v>
          </cell>
          <cell r="K1499">
            <v>-714210113.29999995</v>
          </cell>
        </row>
        <row r="1501">
          <cell r="F1501">
            <v>-912546951.22000003</v>
          </cell>
          <cell r="G1501">
            <v>65975338.390000001</v>
          </cell>
          <cell r="H1501">
            <v>-846571612.83000004</v>
          </cell>
          <cell r="I1501">
            <v>0</v>
          </cell>
          <cell r="J1501">
            <v>-846571612.83000004</v>
          </cell>
          <cell r="K1501">
            <v>-781509666</v>
          </cell>
        </row>
        <row r="1502">
          <cell r="F1502">
            <v>-1349100465.3599999</v>
          </cell>
          <cell r="G1502">
            <v>57836786.920000002</v>
          </cell>
          <cell r="H1502">
            <v>-1291263678.4400001</v>
          </cell>
          <cell r="I1502">
            <v>0</v>
          </cell>
          <cell r="J1502">
            <v>-1291263678.4400001</v>
          </cell>
          <cell r="K1502">
            <v>-1267586112</v>
          </cell>
        </row>
        <row r="1503">
          <cell r="F1503">
            <v>-852012905.63999999</v>
          </cell>
          <cell r="G1503">
            <v>179780.15</v>
          </cell>
          <cell r="H1503">
            <v>-851833125.49000001</v>
          </cell>
          <cell r="I1503">
            <v>0</v>
          </cell>
          <cell r="J1503">
            <v>-851833125.49000001</v>
          </cell>
          <cell r="K1503">
            <v>-722569130</v>
          </cell>
        </row>
        <row r="1504">
          <cell r="F1504">
            <v>-1810866243.26</v>
          </cell>
          <cell r="G1504">
            <v>5373498.3700000001</v>
          </cell>
          <cell r="H1504">
            <v>-1805492744.8900001</v>
          </cell>
          <cell r="I1504">
            <v>0</v>
          </cell>
          <cell r="J1504">
            <v>-1805492744.8900001</v>
          </cell>
          <cell r="K1504">
            <v>-1523126487</v>
          </cell>
        </row>
        <row r="1505">
          <cell r="F1505">
            <v>-4368408610.8500004</v>
          </cell>
          <cell r="G1505">
            <v>370108480.29000002</v>
          </cell>
          <cell r="H1505">
            <v>-3998300130.5599999</v>
          </cell>
          <cell r="I1505">
            <v>0</v>
          </cell>
          <cell r="J1505">
            <v>-3998300130.5599999</v>
          </cell>
          <cell r="K1505">
            <v>-4326473290</v>
          </cell>
        </row>
        <row r="1506">
          <cell r="F1506">
            <v>0</v>
          </cell>
          <cell r="G1506">
            <v>0</v>
          </cell>
          <cell r="H1506">
            <v>0</v>
          </cell>
          <cell r="I1506">
            <v>0</v>
          </cell>
          <cell r="J1506">
            <v>0</v>
          </cell>
          <cell r="K1506">
            <v>0</v>
          </cell>
        </row>
        <row r="1507">
          <cell r="F1507">
            <v>0</v>
          </cell>
          <cell r="G1507">
            <v>0</v>
          </cell>
          <cell r="H1507">
            <v>0</v>
          </cell>
          <cell r="I1507">
            <v>0</v>
          </cell>
          <cell r="J1507">
            <v>0</v>
          </cell>
          <cell r="K1507">
            <v>0</v>
          </cell>
        </row>
        <row r="1508">
          <cell r="F1508">
            <v>0</v>
          </cell>
          <cell r="G1508">
            <v>0</v>
          </cell>
          <cell r="H1508">
            <v>0</v>
          </cell>
          <cell r="I1508">
            <v>0</v>
          </cell>
          <cell r="J1508">
            <v>0</v>
          </cell>
          <cell r="K1508">
            <v>0</v>
          </cell>
        </row>
        <row r="1509">
          <cell r="F1509">
            <v>-9292935176.3299999</v>
          </cell>
          <cell r="G1509">
            <v>499473884.12</v>
          </cell>
          <cell r="H1509">
            <v>-8793461292.210001</v>
          </cell>
          <cell r="I1509">
            <v>0</v>
          </cell>
          <cell r="J1509">
            <v>-8793461292.210001</v>
          </cell>
          <cell r="K1509">
            <v>-8621264685</v>
          </cell>
        </row>
        <row r="1511">
          <cell r="F1511">
            <v>-407539703.72000003</v>
          </cell>
          <cell r="G1511">
            <v>116487713.04000001</v>
          </cell>
          <cell r="H1511">
            <v>-291051990.68000001</v>
          </cell>
          <cell r="I1511">
            <v>0</v>
          </cell>
          <cell r="J1511">
            <v>-291051990.68000001</v>
          </cell>
          <cell r="K1511">
            <v>-361318685.10000002</v>
          </cell>
        </row>
        <row r="1512">
          <cell r="F1512">
            <v>3133490.91</v>
          </cell>
          <cell r="G1512">
            <v>932028.68</v>
          </cell>
          <cell r="H1512">
            <v>4065519.59</v>
          </cell>
          <cell r="I1512">
            <v>0</v>
          </cell>
          <cell r="J1512">
            <v>4065519.59</v>
          </cell>
          <cell r="K1512">
            <v>3307660</v>
          </cell>
        </row>
        <row r="1513">
          <cell r="F1513">
            <v>0</v>
          </cell>
          <cell r="G1513">
            <v>0</v>
          </cell>
          <cell r="H1513">
            <v>0</v>
          </cell>
          <cell r="I1513">
            <v>0</v>
          </cell>
          <cell r="J1513">
            <v>0</v>
          </cell>
          <cell r="K1513">
            <v>0</v>
          </cell>
        </row>
        <row r="1514">
          <cell r="F1514">
            <v>0</v>
          </cell>
          <cell r="G1514">
            <v>0</v>
          </cell>
          <cell r="H1514">
            <v>0</v>
          </cell>
          <cell r="I1514">
            <v>0</v>
          </cell>
          <cell r="J1514">
            <v>0</v>
          </cell>
          <cell r="K1514">
            <v>0</v>
          </cell>
        </row>
        <row r="1515">
          <cell r="F1515">
            <v>0</v>
          </cell>
          <cell r="G1515">
            <v>0</v>
          </cell>
          <cell r="H1515">
            <v>0</v>
          </cell>
          <cell r="I1515">
            <v>0</v>
          </cell>
          <cell r="J1515">
            <v>0</v>
          </cell>
          <cell r="K1515">
            <v>0</v>
          </cell>
        </row>
        <row r="1516">
          <cell r="F1516">
            <v>-404406212.81</v>
          </cell>
          <cell r="G1516">
            <v>117419741.72000001</v>
          </cell>
          <cell r="H1516">
            <v>-286986471.09000003</v>
          </cell>
          <cell r="I1516">
            <v>0</v>
          </cell>
          <cell r="J1516">
            <v>-286986471.09000003</v>
          </cell>
          <cell r="K1516">
            <v>-358011025.10000002</v>
          </cell>
        </row>
        <row r="1518">
          <cell r="F1518">
            <v>-824119480.42999995</v>
          </cell>
          <cell r="G1518">
            <v>139090916.97</v>
          </cell>
          <cell r="H1518">
            <v>-685028563.46000004</v>
          </cell>
          <cell r="I1518">
            <v>0</v>
          </cell>
          <cell r="J1518">
            <v>-685028563.46000004</v>
          </cell>
          <cell r="K1518">
            <v>-778607523</v>
          </cell>
        </row>
        <row r="1519">
          <cell r="F1519">
            <v>-1023471594.99</v>
          </cell>
          <cell r="G1519">
            <v>106529767.26000001</v>
          </cell>
          <cell r="H1519">
            <v>-916941827.73000002</v>
          </cell>
          <cell r="I1519">
            <v>0</v>
          </cell>
          <cell r="J1519">
            <v>-916941827.73000002</v>
          </cell>
          <cell r="K1519">
            <v>-845324599.39999998</v>
          </cell>
        </row>
        <row r="1520">
          <cell r="F1520">
            <v>-523238216.18000001</v>
          </cell>
          <cell r="G1520">
            <v>57458436.600000001</v>
          </cell>
          <cell r="H1520">
            <v>-465779779.57999998</v>
          </cell>
          <cell r="I1520">
            <v>0</v>
          </cell>
          <cell r="J1520">
            <v>-465779779.57999998</v>
          </cell>
          <cell r="K1520">
            <v>-499115767</v>
          </cell>
        </row>
        <row r="1521">
          <cell r="F1521">
            <v>0</v>
          </cell>
          <cell r="G1521">
            <v>0</v>
          </cell>
          <cell r="H1521">
            <v>0</v>
          </cell>
          <cell r="I1521">
            <v>0</v>
          </cell>
          <cell r="J1521">
            <v>0</v>
          </cell>
          <cell r="K1521">
            <v>0</v>
          </cell>
        </row>
        <row r="1522">
          <cell r="F1522">
            <v>0</v>
          </cell>
          <cell r="G1522">
            <v>0</v>
          </cell>
          <cell r="H1522">
            <v>0</v>
          </cell>
          <cell r="I1522">
            <v>0</v>
          </cell>
          <cell r="J1522">
            <v>0</v>
          </cell>
          <cell r="K1522">
            <v>0</v>
          </cell>
        </row>
        <row r="1523">
          <cell r="F1523">
            <v>0</v>
          </cell>
          <cell r="G1523">
            <v>0</v>
          </cell>
          <cell r="H1523">
            <v>0</v>
          </cell>
          <cell r="I1523">
            <v>0</v>
          </cell>
          <cell r="J1523">
            <v>0</v>
          </cell>
          <cell r="K1523">
            <v>0</v>
          </cell>
        </row>
        <row r="1524">
          <cell r="F1524">
            <v>-2370829291.5999999</v>
          </cell>
          <cell r="G1524">
            <v>303079120.83000004</v>
          </cell>
          <cell r="H1524">
            <v>-2067750170.77</v>
          </cell>
          <cell r="I1524">
            <v>0</v>
          </cell>
          <cell r="J1524">
            <v>-2067750170.77</v>
          </cell>
          <cell r="K1524">
            <v>-2123047889.4000001</v>
          </cell>
        </row>
        <row r="1526">
          <cell r="F1526">
            <v>-200229327.37</v>
          </cell>
          <cell r="G1526">
            <v>0</v>
          </cell>
          <cell r="H1526">
            <v>-200229327.37</v>
          </cell>
          <cell r="I1526">
            <v>0</v>
          </cell>
          <cell r="J1526">
            <v>-200229327.37</v>
          </cell>
          <cell r="K1526">
            <v>-215428800.69999999</v>
          </cell>
        </row>
        <row r="1527">
          <cell r="F1527">
            <v>0</v>
          </cell>
          <cell r="G1527">
            <v>0</v>
          </cell>
          <cell r="H1527">
            <v>0</v>
          </cell>
          <cell r="I1527">
            <v>0</v>
          </cell>
          <cell r="J1527">
            <v>0</v>
          </cell>
          <cell r="K1527">
            <v>0</v>
          </cell>
        </row>
        <row r="1528">
          <cell r="F1528">
            <v>0</v>
          </cell>
          <cell r="G1528">
            <v>0</v>
          </cell>
          <cell r="H1528">
            <v>0</v>
          </cell>
          <cell r="I1528">
            <v>0</v>
          </cell>
          <cell r="J1528">
            <v>0</v>
          </cell>
          <cell r="K1528">
            <v>0</v>
          </cell>
        </row>
        <row r="1529">
          <cell r="F1529">
            <v>0</v>
          </cell>
          <cell r="G1529">
            <v>0</v>
          </cell>
          <cell r="H1529">
            <v>0</v>
          </cell>
          <cell r="I1529">
            <v>0</v>
          </cell>
          <cell r="J1529">
            <v>0</v>
          </cell>
          <cell r="K1529">
            <v>0</v>
          </cell>
        </row>
        <row r="1530">
          <cell r="F1530">
            <v>-200229327.37</v>
          </cell>
          <cell r="G1530">
            <v>0</v>
          </cell>
          <cell r="H1530">
            <v>-200229327.37</v>
          </cell>
          <cell r="I1530">
            <v>0</v>
          </cell>
          <cell r="J1530">
            <v>-200229327.37</v>
          </cell>
          <cell r="K1530">
            <v>-215428800.69999999</v>
          </cell>
        </row>
        <row r="1532">
          <cell r="F1532">
            <v>0</v>
          </cell>
          <cell r="G1532">
            <v>0</v>
          </cell>
          <cell r="H1532">
            <v>0</v>
          </cell>
          <cell r="I1532">
            <v>0</v>
          </cell>
          <cell r="J1532">
            <v>0</v>
          </cell>
          <cell r="K1532">
            <v>0</v>
          </cell>
        </row>
        <row r="1533">
          <cell r="F1533">
            <v>0</v>
          </cell>
          <cell r="G1533">
            <v>0</v>
          </cell>
          <cell r="H1533">
            <v>0</v>
          </cell>
          <cell r="I1533">
            <v>0</v>
          </cell>
          <cell r="J1533">
            <v>0</v>
          </cell>
          <cell r="K1533">
            <v>0</v>
          </cell>
        </row>
        <row r="1534">
          <cell r="F1534">
            <v>0</v>
          </cell>
          <cell r="G1534">
            <v>0</v>
          </cell>
          <cell r="H1534">
            <v>0</v>
          </cell>
          <cell r="I1534">
            <v>0</v>
          </cell>
          <cell r="J1534">
            <v>0</v>
          </cell>
          <cell r="K1534">
            <v>0</v>
          </cell>
        </row>
        <row r="1536">
          <cell r="F1536">
            <v>0</v>
          </cell>
          <cell r="G1536">
            <v>0</v>
          </cell>
          <cell r="H1536">
            <v>0</v>
          </cell>
          <cell r="I1536">
            <v>0</v>
          </cell>
          <cell r="J1536">
            <v>0</v>
          </cell>
          <cell r="K1536">
            <v>0</v>
          </cell>
        </row>
        <row r="1537">
          <cell r="F1537">
            <v>0</v>
          </cell>
          <cell r="G1537">
            <v>0</v>
          </cell>
          <cell r="H1537">
            <v>0</v>
          </cell>
          <cell r="I1537">
            <v>0</v>
          </cell>
          <cell r="J1537">
            <v>0</v>
          </cell>
          <cell r="K1537">
            <v>0</v>
          </cell>
        </row>
        <row r="1538">
          <cell r="F1538">
            <v>0</v>
          </cell>
          <cell r="G1538">
            <v>0</v>
          </cell>
          <cell r="H1538">
            <v>0</v>
          </cell>
          <cell r="I1538">
            <v>0</v>
          </cell>
          <cell r="J1538">
            <v>0</v>
          </cell>
          <cell r="K1538">
            <v>0</v>
          </cell>
        </row>
        <row r="1540">
          <cell r="F1540">
            <v>0</v>
          </cell>
          <cell r="G1540">
            <v>0</v>
          </cell>
          <cell r="H1540">
            <v>0</v>
          </cell>
          <cell r="I1540">
            <v>0</v>
          </cell>
          <cell r="J1540">
            <v>0</v>
          </cell>
          <cell r="K1540">
            <v>0</v>
          </cell>
        </row>
        <row r="1541">
          <cell r="F1541">
            <v>0</v>
          </cell>
          <cell r="G1541">
            <v>0</v>
          </cell>
          <cell r="H1541">
            <v>0</v>
          </cell>
          <cell r="I1541">
            <v>0</v>
          </cell>
          <cell r="J1541">
            <v>0</v>
          </cell>
          <cell r="K1541">
            <v>0</v>
          </cell>
        </row>
        <row r="1542">
          <cell r="F1542">
            <v>0</v>
          </cell>
          <cell r="G1542">
            <v>0</v>
          </cell>
          <cell r="H1542">
            <v>0</v>
          </cell>
          <cell r="I1542">
            <v>0</v>
          </cell>
          <cell r="J1542">
            <v>0</v>
          </cell>
          <cell r="K1542">
            <v>0</v>
          </cell>
        </row>
        <row r="1544">
          <cell r="F1544">
            <v>0</v>
          </cell>
          <cell r="G1544">
            <v>0</v>
          </cell>
          <cell r="H1544">
            <v>0</v>
          </cell>
          <cell r="I1544">
            <v>0</v>
          </cell>
          <cell r="J1544">
            <v>0</v>
          </cell>
          <cell r="K1544">
            <v>0</v>
          </cell>
        </row>
        <row r="1545">
          <cell r="F1545">
            <v>0</v>
          </cell>
          <cell r="G1545">
            <v>0</v>
          </cell>
          <cell r="H1545">
            <v>0</v>
          </cell>
          <cell r="I1545">
            <v>0</v>
          </cell>
          <cell r="J1545">
            <v>0</v>
          </cell>
          <cell r="K1545">
            <v>0</v>
          </cell>
        </row>
        <row r="1546">
          <cell r="F1546">
            <v>0</v>
          </cell>
          <cell r="G1546">
            <v>0</v>
          </cell>
          <cell r="H1546">
            <v>0</v>
          </cell>
          <cell r="I1546">
            <v>0</v>
          </cell>
          <cell r="J1546">
            <v>0</v>
          </cell>
          <cell r="K1546">
            <v>0</v>
          </cell>
        </row>
        <row r="1548">
          <cell r="F1548">
            <v>0</v>
          </cell>
          <cell r="G1548">
            <v>0</v>
          </cell>
          <cell r="H1548">
            <v>0</v>
          </cell>
          <cell r="I1548">
            <v>0</v>
          </cell>
          <cell r="J1548">
            <v>0</v>
          </cell>
          <cell r="K1548">
            <v>0</v>
          </cell>
        </row>
        <row r="1549">
          <cell r="F1549">
            <v>0</v>
          </cell>
          <cell r="G1549">
            <v>0</v>
          </cell>
          <cell r="H1549">
            <v>0</v>
          </cell>
          <cell r="I1549">
            <v>0</v>
          </cell>
          <cell r="J1549">
            <v>0</v>
          </cell>
          <cell r="K1549">
            <v>0</v>
          </cell>
        </row>
        <row r="1550">
          <cell r="F1550">
            <v>0</v>
          </cell>
          <cell r="G1550">
            <v>0</v>
          </cell>
          <cell r="H1550">
            <v>0</v>
          </cell>
          <cell r="I1550">
            <v>0</v>
          </cell>
          <cell r="J1550">
            <v>0</v>
          </cell>
          <cell r="K1550">
            <v>0</v>
          </cell>
        </row>
        <row r="1552">
          <cell r="F1552">
            <v>0</v>
          </cell>
          <cell r="G1552">
            <v>0</v>
          </cell>
          <cell r="H1552">
            <v>0</v>
          </cell>
          <cell r="I1552">
            <v>0</v>
          </cell>
          <cell r="J1552">
            <v>0</v>
          </cell>
          <cell r="K1552">
            <v>0</v>
          </cell>
        </row>
        <row r="1553">
          <cell r="F1553">
            <v>0</v>
          </cell>
          <cell r="G1553">
            <v>0</v>
          </cell>
          <cell r="H1553">
            <v>0</v>
          </cell>
          <cell r="I1553">
            <v>0</v>
          </cell>
          <cell r="J1553">
            <v>0</v>
          </cell>
          <cell r="K1553">
            <v>0</v>
          </cell>
        </row>
        <row r="1554">
          <cell r="F1554">
            <v>0</v>
          </cell>
          <cell r="G1554">
            <v>0</v>
          </cell>
          <cell r="H1554">
            <v>0</v>
          </cell>
          <cell r="I1554">
            <v>0</v>
          </cell>
          <cell r="J1554">
            <v>0</v>
          </cell>
          <cell r="K1554">
            <v>0</v>
          </cell>
        </row>
        <row r="1556">
          <cell r="F1556">
            <v>0</v>
          </cell>
          <cell r="G1556">
            <v>0</v>
          </cell>
          <cell r="H1556">
            <v>0</v>
          </cell>
          <cell r="I1556">
            <v>0</v>
          </cell>
          <cell r="J1556">
            <v>0</v>
          </cell>
          <cell r="K1556">
            <v>0</v>
          </cell>
        </row>
        <row r="1557">
          <cell r="F1557">
            <v>0</v>
          </cell>
          <cell r="G1557">
            <v>0</v>
          </cell>
          <cell r="H1557">
            <v>0</v>
          </cell>
          <cell r="I1557">
            <v>0</v>
          </cell>
          <cell r="J1557">
            <v>0</v>
          </cell>
          <cell r="K1557">
            <v>0</v>
          </cell>
        </row>
        <row r="1559">
          <cell r="F1559">
            <v>0</v>
          </cell>
          <cell r="G1559">
            <v>0</v>
          </cell>
          <cell r="H1559">
            <v>0</v>
          </cell>
          <cell r="I1559">
            <v>0</v>
          </cell>
          <cell r="J1559">
            <v>0</v>
          </cell>
          <cell r="K1559">
            <v>0</v>
          </cell>
        </row>
        <row r="1560">
          <cell r="F1560">
            <v>0</v>
          </cell>
          <cell r="G1560">
            <v>0</v>
          </cell>
          <cell r="H1560">
            <v>0</v>
          </cell>
          <cell r="I1560">
            <v>0</v>
          </cell>
          <cell r="J1560">
            <v>0</v>
          </cell>
          <cell r="K1560">
            <v>0</v>
          </cell>
        </row>
        <row r="1562">
          <cell r="F1562">
            <v>0</v>
          </cell>
          <cell r="G1562">
            <v>0</v>
          </cell>
          <cell r="H1562">
            <v>0</v>
          </cell>
          <cell r="I1562">
            <v>0</v>
          </cell>
          <cell r="J1562">
            <v>0</v>
          </cell>
          <cell r="K1562">
            <v>0</v>
          </cell>
        </row>
        <row r="1563">
          <cell r="F1563">
            <v>0</v>
          </cell>
          <cell r="G1563">
            <v>0</v>
          </cell>
          <cell r="H1563">
            <v>0</v>
          </cell>
          <cell r="I1563">
            <v>0</v>
          </cell>
          <cell r="J1563">
            <v>0</v>
          </cell>
          <cell r="K1563">
            <v>0</v>
          </cell>
        </row>
        <row r="1565">
          <cell r="F1565">
            <v>0</v>
          </cell>
          <cell r="G1565">
            <v>0</v>
          </cell>
          <cell r="H1565">
            <v>0</v>
          </cell>
          <cell r="I1565">
            <v>0</v>
          </cell>
          <cell r="J1565">
            <v>0</v>
          </cell>
          <cell r="K1565">
            <v>0</v>
          </cell>
        </row>
        <row r="1566">
          <cell r="F1566">
            <v>0</v>
          </cell>
          <cell r="G1566">
            <v>0</v>
          </cell>
          <cell r="H1566">
            <v>0</v>
          </cell>
          <cell r="I1566">
            <v>0</v>
          </cell>
          <cell r="J1566">
            <v>0</v>
          </cell>
          <cell r="K1566">
            <v>0</v>
          </cell>
        </row>
        <row r="1568">
          <cell r="F1568">
            <v>0</v>
          </cell>
          <cell r="G1568">
            <v>0</v>
          </cell>
          <cell r="H1568">
            <v>0</v>
          </cell>
          <cell r="I1568">
            <v>0</v>
          </cell>
          <cell r="J1568">
            <v>0</v>
          </cell>
          <cell r="K1568">
            <v>0</v>
          </cell>
        </row>
        <row r="1569">
          <cell r="F1569">
            <v>0</v>
          </cell>
          <cell r="G1569">
            <v>0</v>
          </cell>
          <cell r="H1569">
            <v>0</v>
          </cell>
          <cell r="I1569">
            <v>0</v>
          </cell>
          <cell r="J1569">
            <v>0</v>
          </cell>
          <cell r="K1569">
            <v>0</v>
          </cell>
        </row>
        <row r="1571">
          <cell r="F1571">
            <v>0</v>
          </cell>
          <cell r="G1571">
            <v>0</v>
          </cell>
          <cell r="H1571">
            <v>0</v>
          </cell>
          <cell r="I1571">
            <v>0</v>
          </cell>
          <cell r="J1571">
            <v>0</v>
          </cell>
          <cell r="K1571">
            <v>0</v>
          </cell>
        </row>
        <row r="1572">
          <cell r="F1572">
            <v>0</v>
          </cell>
          <cell r="G1572">
            <v>0</v>
          </cell>
          <cell r="H1572">
            <v>0</v>
          </cell>
          <cell r="I1572">
            <v>0</v>
          </cell>
          <cell r="J1572">
            <v>0</v>
          </cell>
          <cell r="K1572">
            <v>0</v>
          </cell>
        </row>
        <row r="1574">
          <cell r="F1574">
            <v>0</v>
          </cell>
          <cell r="G1574">
            <v>0</v>
          </cell>
          <cell r="H1574">
            <v>0</v>
          </cell>
          <cell r="I1574">
            <v>0</v>
          </cell>
          <cell r="J1574">
            <v>0</v>
          </cell>
          <cell r="K1574">
            <v>0</v>
          </cell>
        </row>
        <row r="1576">
          <cell r="F1576">
            <v>423991932.73000002</v>
          </cell>
          <cell r="G1576">
            <v>0</v>
          </cell>
          <cell r="H1576">
            <v>423991932.73000002</v>
          </cell>
          <cell r="I1576">
            <v>0</v>
          </cell>
          <cell r="J1576">
            <v>423991932.73000002</v>
          </cell>
          <cell r="K1576">
            <v>423991933</v>
          </cell>
        </row>
        <row r="1577">
          <cell r="F1577">
            <v>0</v>
          </cell>
          <cell r="G1577">
            <v>0</v>
          </cell>
          <cell r="H1577">
            <v>0</v>
          </cell>
          <cell r="I1577">
            <v>0</v>
          </cell>
          <cell r="J1577">
            <v>0</v>
          </cell>
          <cell r="K1577">
            <v>0</v>
          </cell>
        </row>
        <row r="1578">
          <cell r="F1578">
            <v>0</v>
          </cell>
          <cell r="G1578">
            <v>0</v>
          </cell>
          <cell r="H1578">
            <v>0</v>
          </cell>
          <cell r="I1578">
            <v>0</v>
          </cell>
          <cell r="J1578">
            <v>0</v>
          </cell>
          <cell r="K1578">
            <v>0</v>
          </cell>
        </row>
        <row r="1579">
          <cell r="F1579">
            <v>423991932.73000002</v>
          </cell>
          <cell r="G1579">
            <v>0</v>
          </cell>
          <cell r="H1579">
            <v>423991932.73000002</v>
          </cell>
          <cell r="I1579">
            <v>0</v>
          </cell>
          <cell r="J1579">
            <v>423991932.73000002</v>
          </cell>
          <cell r="K1579">
            <v>423991933</v>
          </cell>
        </row>
        <row r="1581">
          <cell r="F1581">
            <v>0</v>
          </cell>
          <cell r="G1581">
            <v>0</v>
          </cell>
          <cell r="H1581">
            <v>0</v>
          </cell>
          <cell r="I1581">
            <v>0</v>
          </cell>
          <cell r="J1581">
            <v>0</v>
          </cell>
          <cell r="K1581">
            <v>0</v>
          </cell>
        </row>
        <row r="1582">
          <cell r="F1582">
            <v>0</v>
          </cell>
          <cell r="G1582">
            <v>0</v>
          </cell>
          <cell r="H1582">
            <v>0</v>
          </cell>
          <cell r="I1582">
            <v>0</v>
          </cell>
          <cell r="J1582">
            <v>0</v>
          </cell>
          <cell r="K1582">
            <v>0</v>
          </cell>
        </row>
        <row r="1583">
          <cell r="F1583">
            <v>0</v>
          </cell>
          <cell r="G1583">
            <v>0</v>
          </cell>
          <cell r="H1583">
            <v>0</v>
          </cell>
          <cell r="I1583">
            <v>0</v>
          </cell>
          <cell r="J1583">
            <v>0</v>
          </cell>
          <cell r="K1583">
            <v>0</v>
          </cell>
        </row>
        <row r="1584">
          <cell r="F1584">
            <v>0</v>
          </cell>
          <cell r="G1584">
            <v>0</v>
          </cell>
          <cell r="H1584">
            <v>0</v>
          </cell>
          <cell r="I1584">
            <v>0</v>
          </cell>
          <cell r="J1584">
            <v>0</v>
          </cell>
          <cell r="K1584">
            <v>0</v>
          </cell>
        </row>
        <row r="1586">
          <cell r="F1586">
            <v>0</v>
          </cell>
          <cell r="G1586">
            <v>0</v>
          </cell>
          <cell r="H1586">
            <v>0</v>
          </cell>
          <cell r="I1586">
            <v>0</v>
          </cell>
          <cell r="J1586">
            <v>0</v>
          </cell>
          <cell r="K1586">
            <v>0</v>
          </cell>
        </row>
        <row r="1587">
          <cell r="F1587">
            <v>0</v>
          </cell>
          <cell r="G1587">
            <v>0</v>
          </cell>
          <cell r="H1587">
            <v>0</v>
          </cell>
          <cell r="I1587">
            <v>0</v>
          </cell>
          <cell r="J1587">
            <v>0</v>
          </cell>
          <cell r="K1587">
            <v>0</v>
          </cell>
        </row>
        <row r="1589">
          <cell r="F1589">
            <v>0</v>
          </cell>
          <cell r="G1589">
            <v>0</v>
          </cell>
          <cell r="H1589">
            <v>0</v>
          </cell>
          <cell r="I1589">
            <v>0</v>
          </cell>
          <cell r="J1589">
            <v>0</v>
          </cell>
          <cell r="K1589">
            <v>0</v>
          </cell>
        </row>
        <row r="1590">
          <cell r="F1590">
            <v>0</v>
          </cell>
          <cell r="G1590">
            <v>0</v>
          </cell>
          <cell r="H1590">
            <v>0</v>
          </cell>
          <cell r="I1590">
            <v>0</v>
          </cell>
          <cell r="J1590">
            <v>0</v>
          </cell>
          <cell r="K1590">
            <v>0</v>
          </cell>
        </row>
        <row r="1592">
          <cell r="F1592">
            <v>0</v>
          </cell>
          <cell r="G1592">
            <v>0</v>
          </cell>
          <cell r="H1592">
            <v>0</v>
          </cell>
          <cell r="I1592">
            <v>0</v>
          </cell>
          <cell r="J1592">
            <v>0</v>
          </cell>
          <cell r="K1592">
            <v>0</v>
          </cell>
        </row>
        <row r="1594">
          <cell r="F1594">
            <v>0</v>
          </cell>
          <cell r="G1594">
            <v>0</v>
          </cell>
          <cell r="H1594">
            <v>0</v>
          </cell>
          <cell r="I1594">
            <v>0</v>
          </cell>
          <cell r="J1594">
            <v>0</v>
          </cell>
          <cell r="K1594">
            <v>0</v>
          </cell>
        </row>
        <row r="1596">
          <cell r="F1596">
            <v>0</v>
          </cell>
          <cell r="G1596">
            <v>0</v>
          </cell>
          <cell r="H1596">
            <v>0</v>
          </cell>
          <cell r="I1596">
            <v>0</v>
          </cell>
          <cell r="J1596">
            <v>0</v>
          </cell>
          <cell r="K1596">
            <v>0</v>
          </cell>
        </row>
        <row r="1597">
          <cell r="F1597">
            <v>0</v>
          </cell>
          <cell r="G1597">
            <v>0</v>
          </cell>
          <cell r="H1597">
            <v>0</v>
          </cell>
          <cell r="I1597">
            <v>0</v>
          </cell>
          <cell r="J1597">
            <v>0</v>
          </cell>
          <cell r="K1597">
            <v>0</v>
          </cell>
        </row>
        <row r="1599">
          <cell r="F1599">
            <v>0</v>
          </cell>
          <cell r="G1599">
            <v>0</v>
          </cell>
          <cell r="H1599">
            <v>0</v>
          </cell>
          <cell r="I1599">
            <v>0</v>
          </cell>
          <cell r="J1599">
            <v>0</v>
          </cell>
          <cell r="K1599">
            <v>0</v>
          </cell>
        </row>
        <row r="1600">
          <cell r="F1600">
            <v>0</v>
          </cell>
          <cell r="G1600">
            <v>0</v>
          </cell>
          <cell r="H1600">
            <v>0</v>
          </cell>
          <cell r="I1600">
            <v>0</v>
          </cell>
          <cell r="J1600">
            <v>0</v>
          </cell>
          <cell r="K1600">
            <v>0</v>
          </cell>
        </row>
        <row r="1602">
          <cell r="F1602">
            <v>0</v>
          </cell>
          <cell r="G1602">
            <v>0</v>
          </cell>
          <cell r="H1602">
            <v>0</v>
          </cell>
          <cell r="I1602">
            <v>0</v>
          </cell>
          <cell r="J1602">
            <v>0</v>
          </cell>
          <cell r="K1602">
            <v>0</v>
          </cell>
        </row>
        <row r="1603">
          <cell r="F1603">
            <v>0</v>
          </cell>
          <cell r="G1603">
            <v>0</v>
          </cell>
          <cell r="H1603">
            <v>0</v>
          </cell>
          <cell r="I1603">
            <v>0</v>
          </cell>
          <cell r="J1603">
            <v>0</v>
          </cell>
          <cell r="K1603">
            <v>0</v>
          </cell>
        </row>
        <row r="1605">
          <cell r="F1605">
            <v>0</v>
          </cell>
          <cell r="G1605">
            <v>0</v>
          </cell>
          <cell r="H1605">
            <v>0</v>
          </cell>
          <cell r="I1605">
            <v>0</v>
          </cell>
          <cell r="J1605">
            <v>0</v>
          </cell>
          <cell r="K1605">
            <v>0</v>
          </cell>
        </row>
        <row r="1606">
          <cell r="F1606">
            <v>0</v>
          </cell>
          <cell r="G1606">
            <v>0</v>
          </cell>
          <cell r="H1606">
            <v>0</v>
          </cell>
          <cell r="I1606">
            <v>0</v>
          </cell>
          <cell r="J1606">
            <v>0</v>
          </cell>
          <cell r="K1606">
            <v>0</v>
          </cell>
        </row>
        <row r="1607">
          <cell r="F1607">
            <v>0</v>
          </cell>
          <cell r="G1607">
            <v>0</v>
          </cell>
          <cell r="H1607">
            <v>0</v>
          </cell>
          <cell r="I1607">
            <v>0</v>
          </cell>
          <cell r="J1607">
            <v>0</v>
          </cell>
          <cell r="K1607">
            <v>0</v>
          </cell>
        </row>
        <row r="1608">
          <cell r="F1608">
            <v>0</v>
          </cell>
          <cell r="G1608">
            <v>0</v>
          </cell>
          <cell r="H1608">
            <v>0</v>
          </cell>
          <cell r="I1608">
            <v>0</v>
          </cell>
          <cell r="J1608">
            <v>0</v>
          </cell>
          <cell r="K1608">
            <v>0</v>
          </cell>
        </row>
        <row r="1610">
          <cell r="F1610">
            <v>0</v>
          </cell>
          <cell r="G1610">
            <v>0</v>
          </cell>
          <cell r="H1610">
            <v>0</v>
          </cell>
          <cell r="I1610">
            <v>0</v>
          </cell>
          <cell r="J1610">
            <v>0</v>
          </cell>
          <cell r="K1610">
            <v>0</v>
          </cell>
        </row>
        <row r="1612">
          <cell r="F1612">
            <v>0</v>
          </cell>
          <cell r="G1612">
            <v>0</v>
          </cell>
          <cell r="H1612">
            <v>0</v>
          </cell>
          <cell r="I1612">
            <v>0</v>
          </cell>
          <cell r="J1612">
            <v>0</v>
          </cell>
          <cell r="K1612">
            <v>0</v>
          </cell>
        </row>
        <row r="1614">
          <cell r="F1614">
            <v>0</v>
          </cell>
          <cell r="G1614">
            <v>0</v>
          </cell>
          <cell r="H1614">
            <v>0</v>
          </cell>
          <cell r="I1614">
            <v>0</v>
          </cell>
          <cell r="J1614">
            <v>0</v>
          </cell>
          <cell r="K1614">
            <v>0</v>
          </cell>
        </row>
        <row r="1616">
          <cell r="F1616">
            <v>0</v>
          </cell>
          <cell r="G1616">
            <v>0</v>
          </cell>
          <cell r="H1616">
            <v>0</v>
          </cell>
          <cell r="I1616">
            <v>0</v>
          </cell>
          <cell r="J1616">
            <v>0</v>
          </cell>
          <cell r="K1616">
            <v>0</v>
          </cell>
        </row>
        <row r="1618">
          <cell r="F1618">
            <v>0</v>
          </cell>
          <cell r="G1618">
            <v>0</v>
          </cell>
          <cell r="H1618">
            <v>0</v>
          </cell>
          <cell r="I1618">
            <v>0</v>
          </cell>
          <cell r="J1618">
            <v>0</v>
          </cell>
          <cell r="K1618">
            <v>0</v>
          </cell>
        </row>
        <row r="1619">
          <cell r="F1619">
            <v>0</v>
          </cell>
          <cell r="G1619">
            <v>0</v>
          </cell>
          <cell r="H1619">
            <v>0</v>
          </cell>
          <cell r="I1619">
            <v>0</v>
          </cell>
          <cell r="J1619">
            <v>0</v>
          </cell>
          <cell r="K1619">
            <v>0</v>
          </cell>
        </row>
        <row r="1621">
          <cell r="F1621">
            <v>0</v>
          </cell>
          <cell r="G1621">
            <v>0</v>
          </cell>
          <cell r="H1621">
            <v>0</v>
          </cell>
          <cell r="I1621">
            <v>0</v>
          </cell>
          <cell r="J1621">
            <v>0</v>
          </cell>
          <cell r="K1621">
            <v>0</v>
          </cell>
        </row>
        <row r="1622">
          <cell r="F1622">
            <v>0</v>
          </cell>
          <cell r="G1622">
            <v>0</v>
          </cell>
          <cell r="H1622">
            <v>0</v>
          </cell>
          <cell r="I1622">
            <v>0</v>
          </cell>
          <cell r="J1622">
            <v>0</v>
          </cell>
          <cell r="K1622">
            <v>0</v>
          </cell>
        </row>
        <row r="1624">
          <cell r="F1624">
            <v>0</v>
          </cell>
          <cell r="G1624">
            <v>0</v>
          </cell>
          <cell r="H1624">
            <v>0</v>
          </cell>
          <cell r="I1624">
            <v>0</v>
          </cell>
          <cell r="J1624">
            <v>0</v>
          </cell>
          <cell r="K1624">
            <v>0</v>
          </cell>
        </row>
        <row r="1626">
          <cell r="F1626">
            <v>0</v>
          </cell>
          <cell r="G1626">
            <v>0</v>
          </cell>
          <cell r="H1626">
            <v>0</v>
          </cell>
          <cell r="I1626">
            <v>0</v>
          </cell>
          <cell r="J1626">
            <v>0</v>
          </cell>
          <cell r="K1626">
            <v>0</v>
          </cell>
        </row>
        <row r="1628">
          <cell r="F1628">
            <v>0</v>
          </cell>
          <cell r="G1628">
            <v>0</v>
          </cell>
          <cell r="H1628">
            <v>0</v>
          </cell>
          <cell r="I1628">
            <v>0</v>
          </cell>
          <cell r="J1628">
            <v>0</v>
          </cell>
          <cell r="K1628">
            <v>0</v>
          </cell>
        </row>
        <row r="1629">
          <cell r="F1629">
            <v>0</v>
          </cell>
          <cell r="G1629">
            <v>0</v>
          </cell>
          <cell r="H1629">
            <v>0</v>
          </cell>
          <cell r="I1629">
            <v>0</v>
          </cell>
          <cell r="J1629">
            <v>0</v>
          </cell>
          <cell r="K1629">
            <v>0</v>
          </cell>
        </row>
        <row r="1630">
          <cell r="F1630">
            <v>0</v>
          </cell>
          <cell r="G1630">
            <v>0</v>
          </cell>
          <cell r="H1630">
            <v>0</v>
          </cell>
          <cell r="I1630">
            <v>0</v>
          </cell>
          <cell r="J1630">
            <v>0</v>
          </cell>
          <cell r="K1630">
            <v>0</v>
          </cell>
        </row>
        <row r="1631">
          <cell r="F1631">
            <v>0</v>
          </cell>
          <cell r="G1631">
            <v>0</v>
          </cell>
          <cell r="H1631">
            <v>0</v>
          </cell>
          <cell r="I1631">
            <v>0</v>
          </cell>
          <cell r="J1631">
            <v>0</v>
          </cell>
          <cell r="K1631">
            <v>0</v>
          </cell>
        </row>
        <row r="1633">
          <cell r="F1633">
            <v>0</v>
          </cell>
          <cell r="G1633">
            <v>0</v>
          </cell>
          <cell r="H1633">
            <v>0</v>
          </cell>
          <cell r="I1633">
            <v>0</v>
          </cell>
          <cell r="J1633">
            <v>0</v>
          </cell>
          <cell r="K1633">
            <v>0</v>
          </cell>
        </row>
        <row r="1635">
          <cell r="F1635">
            <v>0</v>
          </cell>
          <cell r="G1635">
            <v>0</v>
          </cell>
          <cell r="H1635">
            <v>0</v>
          </cell>
          <cell r="I1635">
            <v>0</v>
          </cell>
          <cell r="J1635">
            <v>0</v>
          </cell>
          <cell r="K1635">
            <v>0</v>
          </cell>
        </row>
        <row r="1637">
          <cell r="F1637">
            <v>-196295568.28</v>
          </cell>
          <cell r="G1637">
            <v>2790836.06</v>
          </cell>
          <cell r="H1637">
            <v>-193504732.22</v>
          </cell>
          <cell r="I1637">
            <v>0</v>
          </cell>
          <cell r="J1637">
            <v>-193504732.22</v>
          </cell>
          <cell r="K1637">
            <v>-250160536</v>
          </cell>
        </row>
        <row r="1638">
          <cell r="F1638">
            <v>1878330.69</v>
          </cell>
          <cell r="G1638">
            <v>0</v>
          </cell>
          <cell r="H1638">
            <v>1878330.69</v>
          </cell>
          <cell r="I1638">
            <v>0</v>
          </cell>
          <cell r="J1638">
            <v>1878330.69</v>
          </cell>
          <cell r="K1638">
            <v>1878331</v>
          </cell>
        </row>
        <row r="1639">
          <cell r="F1639">
            <v>4060230373.79</v>
          </cell>
          <cell r="G1639">
            <v>-46691893.710000001</v>
          </cell>
          <cell r="H1639">
            <v>4013538480.0799999</v>
          </cell>
          <cell r="I1639">
            <v>0</v>
          </cell>
          <cell r="J1639">
            <v>4013538480.0799999</v>
          </cell>
          <cell r="K1639">
            <v>3259392669</v>
          </cell>
        </row>
        <row r="1640">
          <cell r="F1640">
            <v>77269582</v>
          </cell>
          <cell r="G1640">
            <v>0</v>
          </cell>
          <cell r="H1640">
            <v>77269582</v>
          </cell>
          <cell r="I1640">
            <v>0</v>
          </cell>
          <cell r="J1640">
            <v>77269582</v>
          </cell>
          <cell r="K1640">
            <v>0</v>
          </cell>
        </row>
        <row r="1641">
          <cell r="F1641">
            <v>975143996.71000004</v>
          </cell>
          <cell r="G1641">
            <v>0</v>
          </cell>
          <cell r="H1641">
            <v>975143996.71000004</v>
          </cell>
          <cell r="I1641">
            <v>0</v>
          </cell>
          <cell r="J1641">
            <v>975143996.71000004</v>
          </cell>
          <cell r="K1641">
            <v>581377138.60000002</v>
          </cell>
        </row>
        <row r="1642">
          <cell r="F1642">
            <v>0</v>
          </cell>
          <cell r="G1642">
            <v>0</v>
          </cell>
          <cell r="H1642">
            <v>0</v>
          </cell>
          <cell r="I1642">
            <v>0</v>
          </cell>
          <cell r="J1642">
            <v>0</v>
          </cell>
          <cell r="K1642">
            <v>62254001</v>
          </cell>
        </row>
        <row r="1643">
          <cell r="F1643">
            <v>0</v>
          </cell>
          <cell r="G1643">
            <v>0</v>
          </cell>
          <cell r="H1643">
            <v>0</v>
          </cell>
          <cell r="I1643">
            <v>0</v>
          </cell>
          <cell r="J1643">
            <v>0</v>
          </cell>
          <cell r="K1643">
            <v>0</v>
          </cell>
        </row>
        <row r="1644">
          <cell r="F1644">
            <v>4918226714.9099998</v>
          </cell>
          <cell r="G1644">
            <v>-43901057.649999999</v>
          </cell>
          <cell r="H1644">
            <v>4874325657.2600002</v>
          </cell>
          <cell r="I1644">
            <v>0</v>
          </cell>
          <cell r="J1644">
            <v>4874325657.2600002</v>
          </cell>
          <cell r="K1644">
            <v>3654741603.5999999</v>
          </cell>
        </row>
        <row r="1646">
          <cell r="F1646">
            <v>-7775825.8099999996</v>
          </cell>
          <cell r="G1646">
            <v>-9211742.6799999997</v>
          </cell>
          <cell r="H1646">
            <v>-16987568.489999998</v>
          </cell>
          <cell r="I1646">
            <v>0</v>
          </cell>
          <cell r="J1646">
            <v>-16987568.489999998</v>
          </cell>
          <cell r="K1646">
            <v>-18083034.41</v>
          </cell>
        </row>
        <row r="1647">
          <cell r="F1647">
            <v>-277111175.64999998</v>
          </cell>
          <cell r="G1647">
            <v>0</v>
          </cell>
          <cell r="H1647">
            <v>-277111175.64999998</v>
          </cell>
          <cell r="I1647">
            <v>0</v>
          </cell>
          <cell r="J1647">
            <v>-277111175.64999998</v>
          </cell>
          <cell r="K1647">
            <v>-759923194.70000005</v>
          </cell>
        </row>
        <row r="1648">
          <cell r="F1648">
            <v>-355675499.81</v>
          </cell>
          <cell r="G1648">
            <v>0</v>
          </cell>
          <cell r="H1648">
            <v>-355675499.81</v>
          </cell>
          <cell r="I1648">
            <v>0</v>
          </cell>
          <cell r="J1648">
            <v>-355675499.81</v>
          </cell>
          <cell r="K1648">
            <v>-208649802</v>
          </cell>
        </row>
        <row r="1649">
          <cell r="F1649">
            <v>1549976.08</v>
          </cell>
          <cell r="G1649">
            <v>0</v>
          </cell>
          <cell r="H1649">
            <v>1549976.08</v>
          </cell>
          <cell r="I1649">
            <v>0</v>
          </cell>
          <cell r="J1649">
            <v>1549976.08</v>
          </cell>
          <cell r="K1649">
            <v>11972253</v>
          </cell>
        </row>
        <row r="1650">
          <cell r="F1650">
            <v>-222466420.84999999</v>
          </cell>
          <cell r="G1650">
            <v>0</v>
          </cell>
          <cell r="H1650">
            <v>-222466420.84999999</v>
          </cell>
          <cell r="I1650">
            <v>0</v>
          </cell>
          <cell r="J1650">
            <v>-222466420.84999999</v>
          </cell>
          <cell r="K1650">
            <v>-345345928.89999998</v>
          </cell>
        </row>
        <row r="1651">
          <cell r="F1651">
            <v>0</v>
          </cell>
          <cell r="G1651">
            <v>0</v>
          </cell>
          <cell r="H1651">
            <v>0</v>
          </cell>
          <cell r="I1651">
            <v>0</v>
          </cell>
          <cell r="J1651">
            <v>0</v>
          </cell>
          <cell r="K1651">
            <v>-3214167</v>
          </cell>
        </row>
        <row r="1652">
          <cell r="F1652">
            <v>3733094.91</v>
          </cell>
          <cell r="G1652">
            <v>-22148875.739999998</v>
          </cell>
          <cell r="H1652">
            <v>-18415780.829999998</v>
          </cell>
          <cell r="I1652">
            <v>0</v>
          </cell>
          <cell r="J1652">
            <v>-18415780.829999998</v>
          </cell>
          <cell r="K1652">
            <v>0</v>
          </cell>
        </row>
        <row r="1653">
          <cell r="F1653">
            <v>-270374900.54000002</v>
          </cell>
          <cell r="G1653">
            <v>0</v>
          </cell>
          <cell r="H1653">
            <v>-270374900.54000002</v>
          </cell>
          <cell r="I1653">
            <v>0</v>
          </cell>
          <cell r="J1653">
            <v>-270374900.54000002</v>
          </cell>
          <cell r="K1653">
            <v>-73598109</v>
          </cell>
        </row>
        <row r="1654">
          <cell r="F1654">
            <v>-99430601.159999996</v>
          </cell>
          <cell r="G1654">
            <v>0</v>
          </cell>
          <cell r="H1654">
            <v>-99430601.159999996</v>
          </cell>
          <cell r="I1654">
            <v>0</v>
          </cell>
          <cell r="J1654">
            <v>-99430601.159999996</v>
          </cell>
          <cell r="K1654">
            <v>-71269852</v>
          </cell>
        </row>
        <row r="1655">
          <cell r="F1655">
            <v>-98232</v>
          </cell>
          <cell r="G1655">
            <v>0</v>
          </cell>
          <cell r="H1655">
            <v>-98232</v>
          </cell>
          <cell r="I1655">
            <v>0</v>
          </cell>
          <cell r="J1655">
            <v>-98232</v>
          </cell>
          <cell r="K1655">
            <v>-98232</v>
          </cell>
        </row>
        <row r="1656">
          <cell r="F1656">
            <v>-959498426.99000001</v>
          </cell>
          <cell r="G1656">
            <v>-358568954.66000003</v>
          </cell>
          <cell r="H1656">
            <v>-1318067381.6500001</v>
          </cell>
          <cell r="I1656">
            <v>0</v>
          </cell>
          <cell r="J1656">
            <v>-1318067381.6500001</v>
          </cell>
          <cell r="K1656">
            <v>-969953735.5</v>
          </cell>
        </row>
        <row r="1657">
          <cell r="F1657">
            <v>-14673505.09</v>
          </cell>
          <cell r="G1657">
            <v>0</v>
          </cell>
          <cell r="H1657">
            <v>-14673505.09</v>
          </cell>
          <cell r="I1657">
            <v>0</v>
          </cell>
          <cell r="J1657">
            <v>-14673505.09</v>
          </cell>
          <cell r="K1657">
            <v>-3887550.15</v>
          </cell>
        </row>
        <row r="1658">
          <cell r="F1658">
            <v>-791807522.73000002</v>
          </cell>
          <cell r="G1658">
            <v>144895057.72999999</v>
          </cell>
          <cell r="H1658">
            <v>-646912465</v>
          </cell>
          <cell r="I1658">
            <v>0</v>
          </cell>
          <cell r="J1658">
            <v>-646912465</v>
          </cell>
          <cell r="K1658">
            <v>-512998877</v>
          </cell>
        </row>
        <row r="1659">
          <cell r="F1659">
            <v>-675335500.94000006</v>
          </cell>
          <cell r="G1659">
            <v>-5174687.49</v>
          </cell>
          <cell r="H1659">
            <v>-680510188.42999995</v>
          </cell>
          <cell r="I1659">
            <v>0</v>
          </cell>
          <cell r="J1659">
            <v>-680510188.42999995</v>
          </cell>
          <cell r="K1659">
            <v>-740682824</v>
          </cell>
        </row>
        <row r="1660">
          <cell r="F1660">
            <v>-329456790.22000003</v>
          </cell>
          <cell r="G1660">
            <v>-7866322.21</v>
          </cell>
          <cell r="H1660">
            <v>-337323112.43000001</v>
          </cell>
          <cell r="I1660">
            <v>0</v>
          </cell>
          <cell r="J1660">
            <v>-337323112.43000001</v>
          </cell>
          <cell r="K1660">
            <v>-215335361.80000001</v>
          </cell>
        </row>
        <row r="1661">
          <cell r="F1661">
            <v>-807660682.82000005</v>
          </cell>
          <cell r="G1661">
            <v>44904307.340000004</v>
          </cell>
          <cell r="H1661">
            <v>-762756375.48000002</v>
          </cell>
          <cell r="I1661">
            <v>0</v>
          </cell>
          <cell r="J1661">
            <v>-762756375.48000002</v>
          </cell>
          <cell r="K1661">
            <v>-622726836</v>
          </cell>
        </row>
        <row r="1662">
          <cell r="F1662">
            <v>0</v>
          </cell>
          <cell r="G1662">
            <v>0</v>
          </cell>
          <cell r="H1662">
            <v>0</v>
          </cell>
          <cell r="I1662">
            <v>0</v>
          </cell>
          <cell r="J1662">
            <v>0</v>
          </cell>
          <cell r="K1662">
            <v>8</v>
          </cell>
        </row>
        <row r="1663">
          <cell r="F1663">
            <v>-95043277.040000007</v>
          </cell>
          <cell r="G1663">
            <v>1347497.53</v>
          </cell>
          <cell r="H1663">
            <v>-93695779.510000005</v>
          </cell>
          <cell r="I1663">
            <v>0</v>
          </cell>
          <cell r="J1663">
            <v>-93695779.510000005</v>
          </cell>
          <cell r="K1663">
            <v>-46891114</v>
          </cell>
        </row>
        <row r="1664">
          <cell r="F1664">
            <v>-38911297.710000001</v>
          </cell>
          <cell r="G1664">
            <v>0</v>
          </cell>
          <cell r="H1664">
            <v>-38911297.710000001</v>
          </cell>
          <cell r="I1664">
            <v>0</v>
          </cell>
          <cell r="J1664">
            <v>-38911297.710000001</v>
          </cell>
          <cell r="K1664">
            <v>-9157241</v>
          </cell>
        </row>
        <row r="1665">
          <cell r="F1665">
            <v>-7896903.0999999996</v>
          </cell>
          <cell r="G1665">
            <v>0</v>
          </cell>
          <cell r="H1665">
            <v>-7896903.0999999996</v>
          </cell>
          <cell r="I1665">
            <v>0</v>
          </cell>
          <cell r="J1665">
            <v>-7896903.0999999996</v>
          </cell>
          <cell r="K1665">
            <v>-5161147</v>
          </cell>
        </row>
        <row r="1666">
          <cell r="F1666">
            <v>0</v>
          </cell>
          <cell r="G1666">
            <v>0</v>
          </cell>
          <cell r="H1666">
            <v>0</v>
          </cell>
          <cell r="I1666">
            <v>0</v>
          </cell>
          <cell r="J1666">
            <v>0</v>
          </cell>
          <cell r="K1666">
            <v>0</v>
          </cell>
        </row>
        <row r="1667">
          <cell r="F1667">
            <v>-2855087.82</v>
          </cell>
          <cell r="G1667">
            <v>0</v>
          </cell>
          <cell r="H1667">
            <v>-2855087.82</v>
          </cell>
          <cell r="I1667">
            <v>0</v>
          </cell>
          <cell r="J1667">
            <v>-2855087.82</v>
          </cell>
          <cell r="K1667">
            <v>-2333277</v>
          </cell>
        </row>
        <row r="1668">
          <cell r="F1668">
            <v>0</v>
          </cell>
          <cell r="G1668">
            <v>0</v>
          </cell>
          <cell r="H1668">
            <v>0</v>
          </cell>
          <cell r="I1668">
            <v>0</v>
          </cell>
          <cell r="J1668">
            <v>0</v>
          </cell>
          <cell r="K1668">
            <v>0</v>
          </cell>
        </row>
        <row r="1669">
          <cell r="F1669">
            <v>-32770202.600000001</v>
          </cell>
          <cell r="G1669">
            <v>-778434.21</v>
          </cell>
          <cell r="H1669">
            <v>-33548636.809999999</v>
          </cell>
          <cell r="I1669">
            <v>0</v>
          </cell>
          <cell r="J1669">
            <v>-33548636.809999999</v>
          </cell>
          <cell r="K1669">
            <v>-18943800</v>
          </cell>
        </row>
        <row r="1670">
          <cell r="F1670">
            <v>-68111918.140000001</v>
          </cell>
          <cell r="G1670">
            <v>-4509719.2300000004</v>
          </cell>
          <cell r="H1670">
            <v>-72621637.370000005</v>
          </cell>
          <cell r="I1670">
            <v>0</v>
          </cell>
          <cell r="J1670">
            <v>-72621637.370000005</v>
          </cell>
          <cell r="K1670">
            <v>-19849539.739999998</v>
          </cell>
        </row>
        <row r="1671">
          <cell r="F1671">
            <v>-522995623.60000002</v>
          </cell>
          <cell r="G1671">
            <v>-107688261.59</v>
          </cell>
          <cell r="H1671">
            <v>-630683885.19000006</v>
          </cell>
          <cell r="I1671">
            <v>0</v>
          </cell>
          <cell r="J1671">
            <v>-630683885.19000006</v>
          </cell>
          <cell r="K1671">
            <v>-539667101.60000002</v>
          </cell>
        </row>
        <row r="1672">
          <cell r="F1672">
            <v>400583399.31</v>
          </cell>
          <cell r="G1672">
            <v>0</v>
          </cell>
          <cell r="H1672">
            <v>400583399.31</v>
          </cell>
          <cell r="I1672">
            <v>0</v>
          </cell>
          <cell r="J1672">
            <v>400583399.31</v>
          </cell>
          <cell r="K1672">
            <v>574337710</v>
          </cell>
        </row>
        <row r="1673">
          <cell r="F1673">
            <v>-5174082924.3200006</v>
          </cell>
          <cell r="G1673">
            <v>-324800135.21000004</v>
          </cell>
          <cell r="H1673">
            <v>-5498883059.5299997</v>
          </cell>
          <cell r="I1673">
            <v>0</v>
          </cell>
          <cell r="J1673">
            <v>-5498883059.5299997</v>
          </cell>
          <cell r="K1673">
            <v>-4601460753.8000011</v>
          </cell>
        </row>
        <row r="1675">
          <cell r="F1675">
            <v>-95526809.680000007</v>
          </cell>
          <cell r="G1675">
            <v>0</v>
          </cell>
          <cell r="H1675">
            <v>-95526809.680000007</v>
          </cell>
          <cell r="I1675">
            <v>0</v>
          </cell>
          <cell r="J1675">
            <v>-95526809.680000007</v>
          </cell>
          <cell r="K1675">
            <v>-37187421</v>
          </cell>
        </row>
        <row r="1676">
          <cell r="F1676">
            <v>-203123332.13999999</v>
          </cell>
          <cell r="G1676">
            <v>0</v>
          </cell>
          <cell r="H1676">
            <v>-203123332.13999999</v>
          </cell>
          <cell r="I1676">
            <v>0</v>
          </cell>
          <cell r="J1676">
            <v>-203123332.13999999</v>
          </cell>
          <cell r="K1676">
            <v>-551445238.70000005</v>
          </cell>
        </row>
        <row r="1677">
          <cell r="F1677">
            <v>-311695563.05000001</v>
          </cell>
          <cell r="G1677">
            <v>7729444.4400000004</v>
          </cell>
          <cell r="H1677">
            <v>-303966118.61000001</v>
          </cell>
          <cell r="I1677">
            <v>0</v>
          </cell>
          <cell r="J1677">
            <v>-303966118.61000001</v>
          </cell>
          <cell r="K1677">
            <v>0</v>
          </cell>
        </row>
        <row r="1678">
          <cell r="F1678">
            <v>-610345704.87</v>
          </cell>
          <cell r="G1678">
            <v>7729444.4400000004</v>
          </cell>
          <cell r="H1678">
            <v>-602616260.43000007</v>
          </cell>
          <cell r="I1678">
            <v>0</v>
          </cell>
          <cell r="J1678">
            <v>-602616260.43000007</v>
          </cell>
          <cell r="K1678">
            <v>-588632659.70000005</v>
          </cell>
        </row>
        <row r="1680">
          <cell r="F1680">
            <v>-193546382.74000001</v>
          </cell>
          <cell r="G1680">
            <v>0</v>
          </cell>
          <cell r="H1680">
            <v>-193546382.74000001</v>
          </cell>
          <cell r="I1680">
            <v>0</v>
          </cell>
          <cell r="J1680">
            <v>-193546382.74000001</v>
          </cell>
          <cell r="K1680">
            <v>-261621214</v>
          </cell>
        </row>
        <row r="1681">
          <cell r="F1681">
            <v>-90713529.040000007</v>
          </cell>
          <cell r="G1681">
            <v>0</v>
          </cell>
          <cell r="H1681">
            <v>-90713529.040000007</v>
          </cell>
          <cell r="I1681">
            <v>0</v>
          </cell>
          <cell r="J1681">
            <v>-90713529.040000007</v>
          </cell>
          <cell r="K1681">
            <v>-24678438</v>
          </cell>
        </row>
        <row r="1682">
          <cell r="F1682">
            <v>-284259911.78000003</v>
          </cell>
          <cell r="G1682">
            <v>0</v>
          </cell>
          <cell r="H1682">
            <v>-284259911.78000003</v>
          </cell>
          <cell r="I1682">
            <v>0</v>
          </cell>
          <cell r="J1682">
            <v>-284259911.78000003</v>
          </cell>
          <cell r="K1682">
            <v>-286299652</v>
          </cell>
        </row>
        <row r="1684">
          <cell r="F1684">
            <v>-1025270590.11</v>
          </cell>
          <cell r="G1684">
            <v>0</v>
          </cell>
          <cell r="H1684">
            <v>-1025270590.11</v>
          </cell>
          <cell r="I1684">
            <v>0</v>
          </cell>
          <cell r="J1684">
            <v>-1025270590.11</v>
          </cell>
          <cell r="K1684">
            <v>-911319801</v>
          </cell>
        </row>
        <row r="1685">
          <cell r="F1685">
            <v>-1316711571.29</v>
          </cell>
          <cell r="G1685">
            <v>0</v>
          </cell>
          <cell r="H1685">
            <v>-1316711571.29</v>
          </cell>
          <cell r="I1685">
            <v>0</v>
          </cell>
          <cell r="J1685">
            <v>-1316711571.29</v>
          </cell>
          <cell r="K1685">
            <v>-1386585538</v>
          </cell>
        </row>
        <row r="1686">
          <cell r="F1686">
            <v>-2341982161.4000001</v>
          </cell>
          <cell r="G1686">
            <v>0</v>
          </cell>
          <cell r="H1686">
            <v>-2341982161.4000001</v>
          </cell>
          <cell r="I1686">
            <v>0</v>
          </cell>
          <cell r="J1686">
            <v>-2341982161.4000001</v>
          </cell>
          <cell r="K1686">
            <v>-2297905339</v>
          </cell>
        </row>
        <row r="1688">
          <cell r="F1688">
            <v>-0.56000000000000005</v>
          </cell>
          <cell r="G1688">
            <v>0</v>
          </cell>
          <cell r="H1688">
            <v>-0.56000000000000005</v>
          </cell>
          <cell r="I1688">
            <v>0</v>
          </cell>
          <cell r="J1688">
            <v>-0.56000000000000005</v>
          </cell>
          <cell r="K1688">
            <v>-154128323</v>
          </cell>
        </row>
        <row r="1689">
          <cell r="F1689">
            <v>-0.56000000000000005</v>
          </cell>
          <cell r="G1689">
            <v>0</v>
          </cell>
          <cell r="H1689">
            <v>-0.56000000000000005</v>
          </cell>
          <cell r="I1689">
            <v>0</v>
          </cell>
          <cell r="J1689">
            <v>-0.56000000000000005</v>
          </cell>
          <cell r="K1689">
            <v>-154128323</v>
          </cell>
        </row>
        <row r="1691">
          <cell r="F1691">
            <v>-27676731.68</v>
          </cell>
          <cell r="G1691">
            <v>0</v>
          </cell>
          <cell r="H1691">
            <v>-27676731.68</v>
          </cell>
          <cell r="I1691">
            <v>0</v>
          </cell>
          <cell r="J1691">
            <v>-27676731.68</v>
          </cell>
          <cell r="K1691">
            <v>-23799277</v>
          </cell>
        </row>
        <row r="1692">
          <cell r="F1692">
            <v>3440558.41</v>
          </cell>
          <cell r="G1692">
            <v>297616.62</v>
          </cell>
          <cell r="H1692">
            <v>3738175.03</v>
          </cell>
          <cell r="I1692">
            <v>0</v>
          </cell>
          <cell r="J1692">
            <v>3738175.03</v>
          </cell>
          <cell r="K1692">
            <v>233626</v>
          </cell>
        </row>
        <row r="1693">
          <cell r="F1693">
            <v>-4082556.58</v>
          </cell>
          <cell r="G1693">
            <v>0</v>
          </cell>
          <cell r="H1693">
            <v>-4082556.58</v>
          </cell>
          <cell r="I1693">
            <v>0</v>
          </cell>
          <cell r="J1693">
            <v>-4082556.58</v>
          </cell>
          <cell r="K1693">
            <v>-3798166</v>
          </cell>
        </row>
        <row r="1694">
          <cell r="F1694">
            <v>-17942</v>
          </cell>
          <cell r="G1694">
            <v>0</v>
          </cell>
          <cell r="H1694">
            <v>-17942</v>
          </cell>
          <cell r="I1694">
            <v>0</v>
          </cell>
          <cell r="J1694">
            <v>-17942</v>
          </cell>
          <cell r="K1694">
            <v>-29926</v>
          </cell>
        </row>
        <row r="1695">
          <cell r="F1695">
            <v>-307688</v>
          </cell>
          <cell r="G1695">
            <v>0</v>
          </cell>
          <cell r="H1695">
            <v>-307688</v>
          </cell>
          <cell r="I1695">
            <v>0</v>
          </cell>
          <cell r="J1695">
            <v>-307688</v>
          </cell>
          <cell r="K1695">
            <v>-10637916</v>
          </cell>
        </row>
        <row r="1696">
          <cell r="F1696">
            <v>-69330090.409999996</v>
          </cell>
          <cell r="G1696">
            <v>0</v>
          </cell>
          <cell r="H1696">
            <v>-69330090.409999996</v>
          </cell>
          <cell r="I1696">
            <v>0</v>
          </cell>
          <cell r="J1696">
            <v>-69330090.409999996</v>
          </cell>
          <cell r="K1696">
            <v>-118333796</v>
          </cell>
        </row>
        <row r="1697">
          <cell r="F1697">
            <v>-3596</v>
          </cell>
          <cell r="G1697">
            <v>0</v>
          </cell>
          <cell r="H1697">
            <v>-3596</v>
          </cell>
          <cell r="I1697">
            <v>0</v>
          </cell>
          <cell r="J1697">
            <v>-3596</v>
          </cell>
          <cell r="K1697">
            <v>-11905</v>
          </cell>
        </row>
        <row r="1698">
          <cell r="F1698">
            <v>-1439904.82</v>
          </cell>
          <cell r="G1698">
            <v>0</v>
          </cell>
          <cell r="H1698">
            <v>-1439904.82</v>
          </cell>
          <cell r="I1698">
            <v>0</v>
          </cell>
          <cell r="J1698">
            <v>-1439904.82</v>
          </cell>
          <cell r="K1698">
            <v>-69352</v>
          </cell>
        </row>
        <row r="1699">
          <cell r="F1699">
            <v>-107106034.58</v>
          </cell>
          <cell r="G1699">
            <v>0</v>
          </cell>
          <cell r="H1699">
            <v>-107106034.58</v>
          </cell>
          <cell r="I1699">
            <v>0</v>
          </cell>
          <cell r="J1699">
            <v>-107106034.58</v>
          </cell>
          <cell r="K1699">
            <v>-93556814</v>
          </cell>
        </row>
        <row r="1700">
          <cell r="F1700">
            <v>-1251691</v>
          </cell>
          <cell r="G1700">
            <v>0</v>
          </cell>
          <cell r="H1700">
            <v>-1251691</v>
          </cell>
          <cell r="I1700">
            <v>0</v>
          </cell>
          <cell r="J1700">
            <v>-1251691</v>
          </cell>
          <cell r="K1700">
            <v>-1039176</v>
          </cell>
        </row>
        <row r="1701">
          <cell r="F1701">
            <v>-5120230.22</v>
          </cell>
          <cell r="G1701">
            <v>0</v>
          </cell>
          <cell r="H1701">
            <v>-5120230.22</v>
          </cell>
          <cell r="I1701">
            <v>0</v>
          </cell>
          <cell r="J1701">
            <v>-5120230.22</v>
          </cell>
          <cell r="K1701">
            <v>-2050947.96</v>
          </cell>
        </row>
        <row r="1702">
          <cell r="F1702">
            <v>-3251768.22</v>
          </cell>
          <cell r="G1702">
            <v>-8199787</v>
          </cell>
          <cell r="H1702">
            <v>-11451555.220000001</v>
          </cell>
          <cell r="I1702">
            <v>0</v>
          </cell>
          <cell r="J1702">
            <v>-11451555.220000001</v>
          </cell>
          <cell r="K1702">
            <v>-91113944</v>
          </cell>
        </row>
        <row r="1703">
          <cell r="F1703">
            <v>-25805.67</v>
          </cell>
          <cell r="G1703">
            <v>0</v>
          </cell>
          <cell r="H1703">
            <v>-25805.67</v>
          </cell>
          <cell r="I1703">
            <v>0</v>
          </cell>
          <cell r="J1703">
            <v>-25805.67</v>
          </cell>
          <cell r="K1703">
            <v>-123046</v>
          </cell>
        </row>
        <row r="1704">
          <cell r="F1704">
            <v>-43622321.280000001</v>
          </cell>
          <cell r="G1704">
            <v>0</v>
          </cell>
          <cell r="H1704">
            <v>-43622321.280000001</v>
          </cell>
          <cell r="I1704">
            <v>0</v>
          </cell>
          <cell r="J1704">
            <v>-43622321.280000001</v>
          </cell>
          <cell r="K1704">
            <v>0</v>
          </cell>
        </row>
        <row r="1705">
          <cell r="F1705">
            <v>-111096.16</v>
          </cell>
          <cell r="G1705">
            <v>0</v>
          </cell>
          <cell r="H1705">
            <v>-111096.16</v>
          </cell>
          <cell r="I1705">
            <v>0</v>
          </cell>
          <cell r="J1705">
            <v>-111096.16</v>
          </cell>
          <cell r="K1705">
            <v>0</v>
          </cell>
        </row>
        <row r="1706">
          <cell r="F1706">
            <v>-13593301.390000001</v>
          </cell>
          <cell r="G1706">
            <v>0</v>
          </cell>
          <cell r="H1706">
            <v>-13593301.390000001</v>
          </cell>
          <cell r="I1706">
            <v>0</v>
          </cell>
          <cell r="J1706">
            <v>-13593301.390000001</v>
          </cell>
          <cell r="K1706">
            <v>0</v>
          </cell>
        </row>
        <row r="1707">
          <cell r="F1707">
            <v>-47579535.939999998</v>
          </cell>
          <cell r="G1707">
            <v>0</v>
          </cell>
          <cell r="H1707">
            <v>-47579535.939999998</v>
          </cell>
          <cell r="I1707">
            <v>0</v>
          </cell>
          <cell r="J1707">
            <v>-47579535.939999998</v>
          </cell>
          <cell r="K1707">
            <v>0</v>
          </cell>
        </row>
        <row r="1708">
          <cell r="F1708">
            <v>-2348743.29</v>
          </cell>
          <cell r="G1708">
            <v>0</v>
          </cell>
          <cell r="H1708">
            <v>-2348743.29</v>
          </cell>
          <cell r="I1708">
            <v>0</v>
          </cell>
          <cell r="J1708">
            <v>-2348743.29</v>
          </cell>
          <cell r="K1708">
            <v>0</v>
          </cell>
        </row>
        <row r="1709">
          <cell r="F1709">
            <v>-2374478.29</v>
          </cell>
          <cell r="G1709">
            <v>0</v>
          </cell>
          <cell r="H1709">
            <v>-2374478.29</v>
          </cell>
          <cell r="I1709">
            <v>0</v>
          </cell>
          <cell r="J1709">
            <v>-2374478.29</v>
          </cell>
          <cell r="K1709">
            <v>0</v>
          </cell>
        </row>
        <row r="1710">
          <cell r="F1710">
            <v>-35125976.460000001</v>
          </cell>
          <cell r="G1710">
            <v>0</v>
          </cell>
          <cell r="H1710">
            <v>-35125976.460000001</v>
          </cell>
          <cell r="I1710">
            <v>0</v>
          </cell>
          <cell r="J1710">
            <v>-35125976.460000001</v>
          </cell>
          <cell r="K1710">
            <v>-63621919</v>
          </cell>
        </row>
        <row r="1711">
          <cell r="F1711">
            <v>437547613.87</v>
          </cell>
          <cell r="G1711">
            <v>0</v>
          </cell>
          <cell r="H1711">
            <v>437547613.87</v>
          </cell>
          <cell r="I1711">
            <v>0</v>
          </cell>
          <cell r="J1711">
            <v>437547613.87</v>
          </cell>
          <cell r="K1711">
            <v>83476872.480000004</v>
          </cell>
        </row>
        <row r="1712">
          <cell r="F1712">
            <v>-286554138.13</v>
          </cell>
          <cell r="G1712">
            <v>0</v>
          </cell>
          <cell r="H1712">
            <v>-286554138.13</v>
          </cell>
          <cell r="I1712">
            <v>0</v>
          </cell>
          <cell r="J1712">
            <v>-286554138.13</v>
          </cell>
          <cell r="K1712">
            <v>-138432978</v>
          </cell>
        </row>
        <row r="1713">
          <cell r="F1713">
            <v>-19053217.059999999</v>
          </cell>
          <cell r="G1713">
            <v>0</v>
          </cell>
          <cell r="H1713">
            <v>-19053217.059999999</v>
          </cell>
          <cell r="I1713">
            <v>0</v>
          </cell>
          <cell r="J1713">
            <v>-19053217.059999999</v>
          </cell>
          <cell r="K1713">
            <v>-14642409</v>
          </cell>
        </row>
        <row r="1714">
          <cell r="F1714">
            <v>-6494146.2599999998</v>
          </cell>
          <cell r="G1714">
            <v>0</v>
          </cell>
          <cell r="H1714">
            <v>-6494146.2599999998</v>
          </cell>
          <cell r="I1714">
            <v>0</v>
          </cell>
          <cell r="J1714">
            <v>-6494146.2599999998</v>
          </cell>
          <cell r="K1714">
            <v>-2695856</v>
          </cell>
        </row>
        <row r="1715">
          <cell r="F1715">
            <v>-10131310.24</v>
          </cell>
          <cell r="G1715">
            <v>0</v>
          </cell>
          <cell r="H1715">
            <v>-10131310.24</v>
          </cell>
          <cell r="I1715">
            <v>0</v>
          </cell>
          <cell r="J1715">
            <v>-10131310.24</v>
          </cell>
          <cell r="K1715">
            <v>-5045510</v>
          </cell>
        </row>
        <row r="1716">
          <cell r="F1716">
            <v>-1102563.1100000001</v>
          </cell>
          <cell r="G1716">
            <v>0</v>
          </cell>
          <cell r="H1716">
            <v>-1102563.1100000001</v>
          </cell>
          <cell r="I1716">
            <v>0</v>
          </cell>
          <cell r="J1716">
            <v>-1102563.1100000001</v>
          </cell>
          <cell r="K1716">
            <v>-530552</v>
          </cell>
        </row>
        <row r="1717">
          <cell r="F1717">
            <v>-2445522</v>
          </cell>
          <cell r="G1717">
            <v>0</v>
          </cell>
          <cell r="H1717">
            <v>-2445522</v>
          </cell>
          <cell r="I1717">
            <v>0</v>
          </cell>
          <cell r="J1717">
            <v>-2445522</v>
          </cell>
          <cell r="K1717">
            <v>-2806964</v>
          </cell>
        </row>
        <row r="1718">
          <cell r="F1718">
            <v>-944600</v>
          </cell>
          <cell r="G1718">
            <v>0</v>
          </cell>
          <cell r="H1718">
            <v>-944600</v>
          </cell>
          <cell r="I1718">
            <v>0</v>
          </cell>
          <cell r="J1718">
            <v>-944600</v>
          </cell>
          <cell r="K1718">
            <v>-828150</v>
          </cell>
        </row>
        <row r="1719">
          <cell r="F1719">
            <v>169133</v>
          </cell>
          <cell r="G1719">
            <v>0</v>
          </cell>
          <cell r="H1719">
            <v>169133</v>
          </cell>
          <cell r="I1719">
            <v>0</v>
          </cell>
          <cell r="J1719">
            <v>169133</v>
          </cell>
          <cell r="K1719">
            <v>-8985</v>
          </cell>
        </row>
        <row r="1720">
          <cell r="F1720">
            <v>-272900</v>
          </cell>
          <cell r="G1720">
            <v>0</v>
          </cell>
          <cell r="H1720">
            <v>-272900</v>
          </cell>
          <cell r="I1720">
            <v>0</v>
          </cell>
          <cell r="J1720">
            <v>-272900</v>
          </cell>
          <cell r="K1720">
            <v>-238480</v>
          </cell>
        </row>
        <row r="1721">
          <cell r="F1721">
            <v>-79380</v>
          </cell>
          <cell r="G1721">
            <v>0</v>
          </cell>
          <cell r="H1721">
            <v>-79380</v>
          </cell>
          <cell r="I1721">
            <v>0</v>
          </cell>
          <cell r="J1721">
            <v>-79380</v>
          </cell>
          <cell r="K1721">
            <v>-69300</v>
          </cell>
        </row>
        <row r="1722">
          <cell r="F1722">
            <v>-25456.240000000002</v>
          </cell>
          <cell r="G1722">
            <v>0</v>
          </cell>
          <cell r="H1722">
            <v>-25456.240000000002</v>
          </cell>
          <cell r="I1722">
            <v>0</v>
          </cell>
          <cell r="J1722">
            <v>-25456.240000000002</v>
          </cell>
          <cell r="K1722">
            <v>-26970</v>
          </cell>
        </row>
        <row r="1723">
          <cell r="F1723">
            <v>0</v>
          </cell>
          <cell r="G1723">
            <v>0</v>
          </cell>
          <cell r="H1723">
            <v>0</v>
          </cell>
          <cell r="I1723">
            <v>0</v>
          </cell>
          <cell r="J1723">
            <v>0</v>
          </cell>
          <cell r="K1723">
            <v>0</v>
          </cell>
        </row>
        <row r="1724">
          <cell r="F1724">
            <v>-27064201.800000001</v>
          </cell>
          <cell r="G1724">
            <v>0</v>
          </cell>
          <cell r="H1724">
            <v>-27064201.800000001</v>
          </cell>
          <cell r="I1724">
            <v>0</v>
          </cell>
          <cell r="J1724">
            <v>-27064201.800000001</v>
          </cell>
          <cell r="K1724">
            <v>-23372211</v>
          </cell>
        </row>
        <row r="1725">
          <cell r="F1725">
            <v>-12077467.41</v>
          </cell>
          <cell r="G1725">
            <v>0</v>
          </cell>
          <cell r="H1725">
            <v>-12077467.41</v>
          </cell>
          <cell r="I1725">
            <v>0</v>
          </cell>
          <cell r="J1725">
            <v>-12077467.41</v>
          </cell>
          <cell r="K1725">
            <v>-9120976</v>
          </cell>
        </row>
        <row r="1726">
          <cell r="F1726">
            <v>0</v>
          </cell>
          <cell r="G1726">
            <v>0</v>
          </cell>
          <cell r="H1726">
            <v>0</v>
          </cell>
          <cell r="I1726">
            <v>0</v>
          </cell>
          <cell r="J1726">
            <v>0</v>
          </cell>
          <cell r="K1726">
            <v>0</v>
          </cell>
        </row>
        <row r="1727">
          <cell r="F1727">
            <v>-20155215.629999999</v>
          </cell>
          <cell r="G1727">
            <v>0</v>
          </cell>
          <cell r="H1727">
            <v>-20155215.629999999</v>
          </cell>
          <cell r="I1727">
            <v>0</v>
          </cell>
          <cell r="J1727">
            <v>-20155215.629999999</v>
          </cell>
          <cell r="K1727">
            <v>-16326364</v>
          </cell>
        </row>
        <row r="1728">
          <cell r="F1728">
            <v>427899.63</v>
          </cell>
          <cell r="G1728">
            <v>0</v>
          </cell>
          <cell r="H1728">
            <v>427899.63</v>
          </cell>
          <cell r="I1728">
            <v>0</v>
          </cell>
          <cell r="J1728">
            <v>427899.63</v>
          </cell>
          <cell r="K1728">
            <v>412765</v>
          </cell>
        </row>
        <row r="1729">
          <cell r="F1729">
            <v>0</v>
          </cell>
          <cell r="G1729">
            <v>0</v>
          </cell>
          <cell r="H1729">
            <v>0</v>
          </cell>
          <cell r="I1729">
            <v>0</v>
          </cell>
          <cell r="J1729">
            <v>0</v>
          </cell>
          <cell r="K1729">
            <v>0</v>
          </cell>
        </row>
        <row r="1730">
          <cell r="F1730">
            <v>277303.53999999998</v>
          </cell>
          <cell r="G1730">
            <v>-22441.919999999998</v>
          </cell>
          <cell r="H1730">
            <v>254861.62</v>
          </cell>
          <cell r="I1730">
            <v>0</v>
          </cell>
          <cell r="J1730">
            <v>254861.62</v>
          </cell>
          <cell r="K1730">
            <v>6852</v>
          </cell>
        </row>
        <row r="1731">
          <cell r="F1731">
            <v>0</v>
          </cell>
          <cell r="G1731">
            <v>0</v>
          </cell>
          <cell r="H1731">
            <v>0</v>
          </cell>
          <cell r="I1731">
            <v>0</v>
          </cell>
          <cell r="J1731">
            <v>0</v>
          </cell>
          <cell r="K1731">
            <v>0</v>
          </cell>
        </row>
        <row r="1732">
          <cell r="F1732">
            <v>-1133577.99</v>
          </cell>
          <cell r="G1732">
            <v>0</v>
          </cell>
          <cell r="H1732">
            <v>-1133577.99</v>
          </cell>
          <cell r="I1732">
            <v>0</v>
          </cell>
          <cell r="J1732">
            <v>-1133577.99</v>
          </cell>
          <cell r="K1732">
            <v>0</v>
          </cell>
        </row>
        <row r="1733">
          <cell r="F1733">
            <v>0</v>
          </cell>
          <cell r="G1733">
            <v>0</v>
          </cell>
          <cell r="H1733">
            <v>0</v>
          </cell>
          <cell r="I1733">
            <v>0</v>
          </cell>
          <cell r="J1733">
            <v>0</v>
          </cell>
          <cell r="K1733">
            <v>0</v>
          </cell>
        </row>
        <row r="1734">
          <cell r="F1734">
            <v>0.01</v>
          </cell>
          <cell r="G1734">
            <v>0</v>
          </cell>
          <cell r="H1734">
            <v>0.01</v>
          </cell>
          <cell r="I1734">
            <v>0</v>
          </cell>
          <cell r="J1734">
            <v>0.01</v>
          </cell>
          <cell r="K1734">
            <v>0</v>
          </cell>
        </row>
        <row r="1735">
          <cell r="F1735">
            <v>-0.01</v>
          </cell>
          <cell r="G1735">
            <v>0</v>
          </cell>
          <cell r="H1735">
            <v>-0.01</v>
          </cell>
          <cell r="I1735">
            <v>0</v>
          </cell>
          <cell r="J1735">
            <v>-0.01</v>
          </cell>
          <cell r="K1735">
            <v>0</v>
          </cell>
        </row>
        <row r="1736">
          <cell r="F1736">
            <v>-0.02</v>
          </cell>
          <cell r="G1736">
            <v>0</v>
          </cell>
          <cell r="H1736">
            <v>-0.02</v>
          </cell>
          <cell r="I1736">
            <v>0</v>
          </cell>
          <cell r="J1736">
            <v>-0.02</v>
          </cell>
          <cell r="K1736">
            <v>0</v>
          </cell>
        </row>
        <row r="1737">
          <cell r="F1737">
            <v>-959804.29</v>
          </cell>
          <cell r="G1737">
            <v>0</v>
          </cell>
          <cell r="H1737">
            <v>-959804.29</v>
          </cell>
          <cell r="I1737">
            <v>0</v>
          </cell>
          <cell r="J1737">
            <v>-959804.29</v>
          </cell>
          <cell r="K1737">
            <v>-1432238</v>
          </cell>
        </row>
        <row r="1738">
          <cell r="F1738">
            <v>-16012296.73</v>
          </cell>
          <cell r="G1738">
            <v>0</v>
          </cell>
          <cell r="H1738">
            <v>-16012296.73</v>
          </cell>
          <cell r="I1738">
            <v>0</v>
          </cell>
          <cell r="J1738">
            <v>-16012296.73</v>
          </cell>
          <cell r="K1738">
            <v>-7658065</v>
          </cell>
        </row>
        <row r="1739">
          <cell r="F1739">
            <v>-0.04</v>
          </cell>
          <cell r="G1739">
            <v>0</v>
          </cell>
          <cell r="H1739">
            <v>-0.04</v>
          </cell>
          <cell r="I1739">
            <v>0</v>
          </cell>
          <cell r="J1739">
            <v>-0.04</v>
          </cell>
          <cell r="K1739">
            <v>-62427</v>
          </cell>
        </row>
        <row r="1740">
          <cell r="F1740">
            <v>0.03</v>
          </cell>
          <cell r="G1740">
            <v>0</v>
          </cell>
          <cell r="H1740">
            <v>0.03</v>
          </cell>
          <cell r="I1740">
            <v>0</v>
          </cell>
          <cell r="J1740">
            <v>0.03</v>
          </cell>
          <cell r="K1740">
            <v>0</v>
          </cell>
        </row>
        <row r="1741">
          <cell r="F1741">
            <v>-1887648</v>
          </cell>
          <cell r="G1741">
            <v>0</v>
          </cell>
          <cell r="H1741">
            <v>-1887648</v>
          </cell>
          <cell r="I1741">
            <v>0</v>
          </cell>
          <cell r="J1741">
            <v>-1887648</v>
          </cell>
          <cell r="K1741">
            <v>-6613620</v>
          </cell>
        </row>
        <row r="1742">
          <cell r="F1742">
            <v>-0.01</v>
          </cell>
          <cell r="G1742">
            <v>0</v>
          </cell>
          <cell r="H1742">
            <v>-0.01</v>
          </cell>
          <cell r="I1742">
            <v>0</v>
          </cell>
          <cell r="J1742">
            <v>-0.01</v>
          </cell>
          <cell r="K1742">
            <v>0</v>
          </cell>
        </row>
        <row r="1743">
          <cell r="F1743">
            <v>-1263164.78</v>
          </cell>
          <cell r="G1743">
            <v>0</v>
          </cell>
          <cell r="H1743">
            <v>-1263164.78</v>
          </cell>
          <cell r="I1743">
            <v>0</v>
          </cell>
          <cell r="J1743">
            <v>-1263164.78</v>
          </cell>
          <cell r="K1743">
            <v>-1955631</v>
          </cell>
        </row>
        <row r="1744">
          <cell r="F1744">
            <v>0.03</v>
          </cell>
          <cell r="G1744">
            <v>0</v>
          </cell>
          <cell r="H1744">
            <v>0.03</v>
          </cell>
          <cell r="I1744">
            <v>0</v>
          </cell>
          <cell r="J1744">
            <v>0.03</v>
          </cell>
          <cell r="K1744">
            <v>0</v>
          </cell>
        </row>
        <row r="1745">
          <cell r="F1745">
            <v>-0.02</v>
          </cell>
          <cell r="G1745">
            <v>0</v>
          </cell>
          <cell r="H1745">
            <v>-0.02</v>
          </cell>
          <cell r="I1745">
            <v>0</v>
          </cell>
          <cell r="J1745">
            <v>-0.02</v>
          </cell>
          <cell r="K1745">
            <v>0</v>
          </cell>
        </row>
        <row r="1746">
          <cell r="F1746">
            <v>-31289652.100000001</v>
          </cell>
          <cell r="G1746">
            <v>0</v>
          </cell>
          <cell r="H1746">
            <v>-31289652.100000001</v>
          </cell>
          <cell r="I1746">
            <v>0</v>
          </cell>
          <cell r="J1746">
            <v>-31289652.100000001</v>
          </cell>
          <cell r="K1746">
            <v>-40695199</v>
          </cell>
        </row>
        <row r="1747">
          <cell r="F1747">
            <v>-7841375.5099999998</v>
          </cell>
          <cell r="G1747">
            <v>0</v>
          </cell>
          <cell r="H1747">
            <v>-7841375.5099999998</v>
          </cell>
          <cell r="I1747">
            <v>0</v>
          </cell>
          <cell r="J1747">
            <v>-7841375.5099999998</v>
          </cell>
          <cell r="K1747">
            <v>-21004429</v>
          </cell>
        </row>
        <row r="1748">
          <cell r="F1748">
            <v>0</v>
          </cell>
          <cell r="G1748">
            <v>0</v>
          </cell>
          <cell r="H1748">
            <v>0</v>
          </cell>
          <cell r="I1748">
            <v>0</v>
          </cell>
          <cell r="J1748">
            <v>0</v>
          </cell>
          <cell r="K1748">
            <v>0</v>
          </cell>
        </row>
        <row r="1749">
          <cell r="F1749">
            <v>0</v>
          </cell>
          <cell r="G1749">
            <v>0</v>
          </cell>
          <cell r="H1749">
            <v>0</v>
          </cell>
          <cell r="I1749">
            <v>0</v>
          </cell>
          <cell r="J1749">
            <v>0</v>
          </cell>
          <cell r="K1749">
            <v>0</v>
          </cell>
        </row>
        <row r="1750">
          <cell r="F1750">
            <v>-0.01</v>
          </cell>
          <cell r="G1750">
            <v>0</v>
          </cell>
          <cell r="H1750">
            <v>-0.01</v>
          </cell>
          <cell r="I1750">
            <v>0</v>
          </cell>
          <cell r="J1750">
            <v>-0.01</v>
          </cell>
          <cell r="K1750">
            <v>0</v>
          </cell>
        </row>
        <row r="1751">
          <cell r="F1751">
            <v>-81509.64</v>
          </cell>
          <cell r="G1751">
            <v>0</v>
          </cell>
          <cell r="H1751">
            <v>-81509.64</v>
          </cell>
          <cell r="I1751">
            <v>0</v>
          </cell>
          <cell r="J1751">
            <v>-81509.64</v>
          </cell>
          <cell r="K1751">
            <v>0</v>
          </cell>
        </row>
        <row r="1752">
          <cell r="F1752">
            <v>-110398.14</v>
          </cell>
          <cell r="G1752">
            <v>0</v>
          </cell>
          <cell r="H1752">
            <v>-110398.14</v>
          </cell>
          <cell r="I1752">
            <v>0</v>
          </cell>
          <cell r="J1752">
            <v>-110398.14</v>
          </cell>
          <cell r="K1752">
            <v>0</v>
          </cell>
        </row>
        <row r="1753">
          <cell r="F1753">
            <v>0.01</v>
          </cell>
          <cell r="G1753">
            <v>0</v>
          </cell>
          <cell r="H1753">
            <v>0.01</v>
          </cell>
          <cell r="I1753">
            <v>0</v>
          </cell>
          <cell r="J1753">
            <v>0.01</v>
          </cell>
          <cell r="K1753">
            <v>0</v>
          </cell>
        </row>
        <row r="1754">
          <cell r="F1754">
            <v>0.01</v>
          </cell>
          <cell r="G1754">
            <v>0</v>
          </cell>
          <cell r="H1754">
            <v>0.01</v>
          </cell>
          <cell r="I1754">
            <v>0</v>
          </cell>
          <cell r="J1754">
            <v>0.01</v>
          </cell>
          <cell r="K1754">
            <v>0</v>
          </cell>
        </row>
        <row r="1755">
          <cell r="F1755">
            <v>0</v>
          </cell>
          <cell r="G1755">
            <v>0</v>
          </cell>
          <cell r="H1755">
            <v>0</v>
          </cell>
          <cell r="I1755">
            <v>0</v>
          </cell>
          <cell r="J1755">
            <v>0</v>
          </cell>
          <cell r="K1755">
            <v>0</v>
          </cell>
        </row>
        <row r="1756">
          <cell r="F1756">
            <v>0</v>
          </cell>
          <cell r="G1756">
            <v>0</v>
          </cell>
          <cell r="H1756">
            <v>0</v>
          </cell>
          <cell r="I1756">
            <v>0</v>
          </cell>
          <cell r="J1756">
            <v>0</v>
          </cell>
          <cell r="K1756">
            <v>0</v>
          </cell>
        </row>
        <row r="1757">
          <cell r="F1757">
            <v>0</v>
          </cell>
          <cell r="G1757">
            <v>0</v>
          </cell>
          <cell r="H1757">
            <v>0</v>
          </cell>
          <cell r="I1757">
            <v>0</v>
          </cell>
          <cell r="J1757">
            <v>0</v>
          </cell>
          <cell r="K1757">
            <v>0</v>
          </cell>
        </row>
        <row r="1758">
          <cell r="F1758">
            <v>0</v>
          </cell>
          <cell r="G1758">
            <v>0</v>
          </cell>
          <cell r="H1758">
            <v>0</v>
          </cell>
          <cell r="I1758">
            <v>0</v>
          </cell>
          <cell r="J1758">
            <v>0</v>
          </cell>
          <cell r="K1758">
            <v>0</v>
          </cell>
        </row>
        <row r="1759">
          <cell r="F1759">
            <v>0.01</v>
          </cell>
          <cell r="G1759">
            <v>0</v>
          </cell>
          <cell r="H1759">
            <v>0.01</v>
          </cell>
          <cell r="I1759">
            <v>0</v>
          </cell>
          <cell r="J1759">
            <v>0.01</v>
          </cell>
          <cell r="K1759">
            <v>0</v>
          </cell>
        </row>
        <row r="1760">
          <cell r="F1760">
            <v>0</v>
          </cell>
          <cell r="G1760">
            <v>0</v>
          </cell>
          <cell r="H1760">
            <v>0</v>
          </cell>
          <cell r="I1760">
            <v>0</v>
          </cell>
          <cell r="J1760">
            <v>0</v>
          </cell>
          <cell r="K1760">
            <v>0</v>
          </cell>
        </row>
        <row r="1761">
          <cell r="F1761">
            <v>-7341.29</v>
          </cell>
          <cell r="G1761">
            <v>0</v>
          </cell>
          <cell r="H1761">
            <v>-7341.29</v>
          </cell>
          <cell r="I1761">
            <v>0</v>
          </cell>
          <cell r="J1761">
            <v>-7341.29</v>
          </cell>
          <cell r="K1761">
            <v>2581402</v>
          </cell>
        </row>
        <row r="1762">
          <cell r="F1762">
            <v>-175102.85</v>
          </cell>
          <cell r="G1762">
            <v>0</v>
          </cell>
          <cell r="H1762">
            <v>-175102.85</v>
          </cell>
          <cell r="I1762">
            <v>0</v>
          </cell>
          <cell r="J1762">
            <v>-175102.85</v>
          </cell>
          <cell r="K1762">
            <v>3495787</v>
          </cell>
        </row>
        <row r="1763">
          <cell r="F1763">
            <v>0</v>
          </cell>
          <cell r="G1763">
            <v>0</v>
          </cell>
          <cell r="H1763">
            <v>0</v>
          </cell>
          <cell r="I1763">
            <v>0</v>
          </cell>
          <cell r="J1763">
            <v>0</v>
          </cell>
          <cell r="K1763">
            <v>-7812</v>
          </cell>
        </row>
        <row r="1764">
          <cell r="F1764">
            <v>-187693.22</v>
          </cell>
          <cell r="G1764">
            <v>0</v>
          </cell>
          <cell r="H1764">
            <v>-187693.22</v>
          </cell>
          <cell r="I1764">
            <v>0</v>
          </cell>
          <cell r="J1764">
            <v>-187693.22</v>
          </cell>
          <cell r="K1764">
            <v>1694324</v>
          </cell>
        </row>
        <row r="1765">
          <cell r="F1765">
            <v>-6736.71</v>
          </cell>
          <cell r="G1765">
            <v>0</v>
          </cell>
          <cell r="H1765">
            <v>-6736.71</v>
          </cell>
          <cell r="I1765">
            <v>0</v>
          </cell>
          <cell r="J1765">
            <v>-6736.71</v>
          </cell>
          <cell r="K1765">
            <v>805923</v>
          </cell>
        </row>
        <row r="1766">
          <cell r="F1766">
            <v>-539719</v>
          </cell>
          <cell r="G1766">
            <v>0</v>
          </cell>
          <cell r="H1766">
            <v>-539719</v>
          </cell>
          <cell r="I1766">
            <v>0</v>
          </cell>
          <cell r="J1766">
            <v>-539719</v>
          </cell>
          <cell r="K1766">
            <v>-539719</v>
          </cell>
        </row>
        <row r="1767">
          <cell r="F1767">
            <v>-3682227.31</v>
          </cell>
          <cell r="G1767">
            <v>0</v>
          </cell>
          <cell r="H1767">
            <v>-3682227.31</v>
          </cell>
          <cell r="I1767">
            <v>0</v>
          </cell>
          <cell r="J1767">
            <v>-3682227.31</v>
          </cell>
          <cell r="K1767">
            <v>-3307206</v>
          </cell>
        </row>
        <row r="1768">
          <cell r="F1768">
            <v>0</v>
          </cell>
          <cell r="G1768">
            <v>0</v>
          </cell>
          <cell r="H1768">
            <v>0</v>
          </cell>
          <cell r="I1768">
            <v>0</v>
          </cell>
          <cell r="J1768">
            <v>0</v>
          </cell>
          <cell r="K1768">
            <v>0</v>
          </cell>
        </row>
        <row r="1769">
          <cell r="F1769">
            <v>6165.13</v>
          </cell>
          <cell r="G1769">
            <v>0</v>
          </cell>
          <cell r="H1769">
            <v>6165.13</v>
          </cell>
          <cell r="I1769">
            <v>0</v>
          </cell>
          <cell r="J1769">
            <v>6165.13</v>
          </cell>
          <cell r="K1769">
            <v>6165</v>
          </cell>
        </row>
        <row r="1770">
          <cell r="F1770">
            <v>0</v>
          </cell>
          <cell r="G1770">
            <v>0</v>
          </cell>
          <cell r="H1770">
            <v>0</v>
          </cell>
          <cell r="I1770">
            <v>0</v>
          </cell>
          <cell r="J1770">
            <v>0</v>
          </cell>
          <cell r="K1770">
            <v>0</v>
          </cell>
        </row>
        <row r="1771">
          <cell r="F1771">
            <v>0</v>
          </cell>
          <cell r="G1771">
            <v>0</v>
          </cell>
          <cell r="H1771">
            <v>0</v>
          </cell>
          <cell r="I1771">
            <v>0</v>
          </cell>
          <cell r="J1771">
            <v>0</v>
          </cell>
          <cell r="K1771">
            <v>0</v>
          </cell>
        </row>
        <row r="1772">
          <cell r="F1772">
            <v>0.01</v>
          </cell>
          <cell r="G1772">
            <v>0</v>
          </cell>
          <cell r="H1772">
            <v>0.01</v>
          </cell>
          <cell r="I1772">
            <v>0</v>
          </cell>
          <cell r="J1772">
            <v>0.01</v>
          </cell>
          <cell r="K1772">
            <v>0</v>
          </cell>
        </row>
        <row r="1773">
          <cell r="F1773">
            <v>-131755.85</v>
          </cell>
          <cell r="G1773">
            <v>0</v>
          </cell>
          <cell r="H1773">
            <v>-131755.85</v>
          </cell>
          <cell r="I1773">
            <v>0</v>
          </cell>
          <cell r="J1773">
            <v>-131755.85</v>
          </cell>
          <cell r="K1773">
            <v>-140870</v>
          </cell>
        </row>
        <row r="1774">
          <cell r="F1774">
            <v>-56705.15</v>
          </cell>
          <cell r="G1774">
            <v>0</v>
          </cell>
          <cell r="H1774">
            <v>-56705.15</v>
          </cell>
          <cell r="I1774">
            <v>0</v>
          </cell>
          <cell r="J1774">
            <v>-56705.15</v>
          </cell>
          <cell r="K1774">
            <v>0</v>
          </cell>
        </row>
        <row r="1775">
          <cell r="F1775">
            <v>-0.54</v>
          </cell>
          <cell r="G1775">
            <v>0</v>
          </cell>
          <cell r="H1775">
            <v>-0.54</v>
          </cell>
          <cell r="I1775">
            <v>0</v>
          </cell>
          <cell r="J1775">
            <v>-0.54</v>
          </cell>
          <cell r="K1775">
            <v>590934</v>
          </cell>
        </row>
        <row r="1776">
          <cell r="F1776">
            <v>0</v>
          </cell>
          <cell r="G1776">
            <v>0</v>
          </cell>
          <cell r="H1776">
            <v>0</v>
          </cell>
          <cell r="I1776">
            <v>0</v>
          </cell>
          <cell r="J1776">
            <v>0</v>
          </cell>
          <cell r="K1776">
            <v>0</v>
          </cell>
        </row>
        <row r="1777">
          <cell r="F1777">
            <v>0</v>
          </cell>
          <cell r="G1777">
            <v>0</v>
          </cell>
          <cell r="H1777">
            <v>0</v>
          </cell>
          <cell r="I1777">
            <v>0</v>
          </cell>
          <cell r="J1777">
            <v>0</v>
          </cell>
          <cell r="K1777">
            <v>-2226784</v>
          </cell>
        </row>
        <row r="1778">
          <cell r="F1778">
            <v>-788660.3</v>
          </cell>
          <cell r="G1778">
            <v>110142.9</v>
          </cell>
          <cell r="H1778">
            <v>-678517.4</v>
          </cell>
          <cell r="I1778">
            <v>0</v>
          </cell>
          <cell r="J1778">
            <v>-678517.4</v>
          </cell>
          <cell r="K1778">
            <v>-582260</v>
          </cell>
        </row>
        <row r="1779">
          <cell r="F1779">
            <v>-944524.05</v>
          </cell>
          <cell r="G1779">
            <v>0</v>
          </cell>
          <cell r="H1779">
            <v>-944524.05</v>
          </cell>
          <cell r="I1779">
            <v>0</v>
          </cell>
          <cell r="J1779">
            <v>-944524.05</v>
          </cell>
          <cell r="K1779">
            <v>-802097</v>
          </cell>
        </row>
        <row r="1780">
          <cell r="F1780">
            <v>-1894.4</v>
          </cell>
          <cell r="G1780">
            <v>0</v>
          </cell>
          <cell r="H1780">
            <v>-1894.4</v>
          </cell>
          <cell r="I1780">
            <v>0</v>
          </cell>
          <cell r="J1780">
            <v>-1894.4</v>
          </cell>
          <cell r="K1780">
            <v>-40549</v>
          </cell>
        </row>
        <row r="1781">
          <cell r="F1781">
            <v>-1409077.94</v>
          </cell>
          <cell r="G1781">
            <v>0</v>
          </cell>
          <cell r="H1781">
            <v>-1409077.94</v>
          </cell>
          <cell r="I1781">
            <v>0</v>
          </cell>
          <cell r="J1781">
            <v>-1409077.94</v>
          </cell>
          <cell r="K1781">
            <v>-1224854</v>
          </cell>
        </row>
        <row r="1782">
          <cell r="F1782">
            <v>-536948354.90999997</v>
          </cell>
          <cell r="G1782">
            <v>0</v>
          </cell>
          <cell r="H1782">
            <v>-536948354.90999997</v>
          </cell>
          <cell r="I1782">
            <v>0</v>
          </cell>
          <cell r="J1782">
            <v>-536948354.90999997</v>
          </cell>
          <cell r="K1782">
            <v>-184239938</v>
          </cell>
        </row>
        <row r="1783">
          <cell r="F1783">
            <v>-1262057.21</v>
          </cell>
          <cell r="G1783">
            <v>0</v>
          </cell>
          <cell r="H1783">
            <v>-1262057.21</v>
          </cell>
          <cell r="I1783">
            <v>0</v>
          </cell>
          <cell r="J1783">
            <v>-1262057.21</v>
          </cell>
          <cell r="K1783">
            <v>-1101651</v>
          </cell>
        </row>
        <row r="1784">
          <cell r="F1784">
            <v>-73083415.890000001</v>
          </cell>
          <cell r="G1784">
            <v>0</v>
          </cell>
          <cell r="H1784">
            <v>-73083415.890000001</v>
          </cell>
          <cell r="I1784">
            <v>0</v>
          </cell>
          <cell r="J1784">
            <v>-73083415.890000001</v>
          </cell>
          <cell r="K1784">
            <v>-15407368</v>
          </cell>
        </row>
        <row r="1785">
          <cell r="F1785">
            <v>-630365.43999999994</v>
          </cell>
          <cell r="G1785">
            <v>0</v>
          </cell>
          <cell r="H1785">
            <v>-630365.43999999994</v>
          </cell>
          <cell r="I1785">
            <v>0</v>
          </cell>
          <cell r="J1785">
            <v>-630365.43999999994</v>
          </cell>
          <cell r="K1785">
            <v>0</v>
          </cell>
        </row>
        <row r="1786">
          <cell r="F1786">
            <v>0</v>
          </cell>
          <cell r="G1786">
            <v>0</v>
          </cell>
          <cell r="H1786">
            <v>0</v>
          </cell>
          <cell r="I1786">
            <v>0</v>
          </cell>
          <cell r="J1786">
            <v>0</v>
          </cell>
          <cell r="K1786">
            <v>0</v>
          </cell>
        </row>
        <row r="1787">
          <cell r="F1787">
            <v>-7196631.0800000001</v>
          </cell>
          <cell r="G1787">
            <v>0</v>
          </cell>
          <cell r="H1787">
            <v>-7196631.0800000001</v>
          </cell>
          <cell r="I1787">
            <v>0</v>
          </cell>
          <cell r="J1787">
            <v>-7196631.0800000001</v>
          </cell>
          <cell r="K1787">
            <v>0</v>
          </cell>
        </row>
        <row r="1788">
          <cell r="F1788">
            <v>-996532626.61000025</v>
          </cell>
          <cell r="G1788">
            <v>-7814469.3999999994</v>
          </cell>
          <cell r="H1788">
            <v>-1004347096.0100002</v>
          </cell>
          <cell r="I1788">
            <v>0</v>
          </cell>
          <cell r="J1788">
            <v>-1004347096.0100002</v>
          </cell>
          <cell r="K1788">
            <v>-818069956.48000002</v>
          </cell>
        </row>
        <row r="1790">
          <cell r="F1790">
            <v>0</v>
          </cell>
          <cell r="G1790">
            <v>0</v>
          </cell>
          <cell r="H1790">
            <v>0</v>
          </cell>
          <cell r="I1790">
            <v>0</v>
          </cell>
          <cell r="J1790">
            <v>0</v>
          </cell>
          <cell r="K1790">
            <v>-1725000</v>
          </cell>
        </row>
        <row r="1791">
          <cell r="F1791">
            <v>0</v>
          </cell>
          <cell r="G1791">
            <v>0</v>
          </cell>
          <cell r="H1791">
            <v>0</v>
          </cell>
          <cell r="I1791">
            <v>0</v>
          </cell>
          <cell r="J1791">
            <v>0</v>
          </cell>
          <cell r="K1791">
            <v>-1725000</v>
          </cell>
        </row>
        <row r="1793">
          <cell r="F1793">
            <v>-3778857.97</v>
          </cell>
          <cell r="G1793">
            <v>0</v>
          </cell>
          <cell r="H1793">
            <v>-3778857.97</v>
          </cell>
          <cell r="I1793">
            <v>0</v>
          </cell>
          <cell r="J1793">
            <v>-3778857.97</v>
          </cell>
          <cell r="K1793">
            <v>-3886217.59</v>
          </cell>
        </row>
        <row r="1794">
          <cell r="F1794">
            <v>-3554368.75</v>
          </cell>
          <cell r="G1794">
            <v>0</v>
          </cell>
          <cell r="H1794">
            <v>-3554368.75</v>
          </cell>
          <cell r="I1794">
            <v>0</v>
          </cell>
          <cell r="J1794">
            <v>-3554368.75</v>
          </cell>
          <cell r="K1794">
            <v>-10089359</v>
          </cell>
        </row>
        <row r="1795">
          <cell r="F1795">
            <v>0</v>
          </cell>
          <cell r="G1795">
            <v>0</v>
          </cell>
          <cell r="H1795">
            <v>0</v>
          </cell>
          <cell r="I1795">
            <v>0</v>
          </cell>
          <cell r="J1795">
            <v>0</v>
          </cell>
          <cell r="K1795">
            <v>0</v>
          </cell>
        </row>
        <row r="1796">
          <cell r="F1796">
            <v>-1180</v>
          </cell>
          <cell r="G1796">
            <v>0</v>
          </cell>
          <cell r="H1796">
            <v>-1180</v>
          </cell>
          <cell r="I1796">
            <v>0</v>
          </cell>
          <cell r="J1796">
            <v>-1180</v>
          </cell>
          <cell r="K1796">
            <v>-1180</v>
          </cell>
        </row>
        <row r="1797">
          <cell r="F1797">
            <v>0</v>
          </cell>
          <cell r="G1797">
            <v>0</v>
          </cell>
          <cell r="H1797">
            <v>0</v>
          </cell>
          <cell r="I1797">
            <v>0</v>
          </cell>
          <cell r="J1797">
            <v>0</v>
          </cell>
          <cell r="K1797">
            <v>-5906087</v>
          </cell>
        </row>
        <row r="1798">
          <cell r="F1798">
            <v>-3401315.6</v>
          </cell>
          <cell r="G1798">
            <v>0</v>
          </cell>
          <cell r="H1798">
            <v>-3401315.6</v>
          </cell>
          <cell r="I1798">
            <v>0</v>
          </cell>
          <cell r="J1798">
            <v>-3401315.6</v>
          </cell>
          <cell r="K1798">
            <v>-7328302</v>
          </cell>
        </row>
        <row r="1799">
          <cell r="F1799">
            <v>-363909</v>
          </cell>
          <cell r="G1799">
            <v>0</v>
          </cell>
          <cell r="H1799">
            <v>-363909</v>
          </cell>
          <cell r="I1799">
            <v>0</v>
          </cell>
          <cell r="J1799">
            <v>-363909</v>
          </cell>
          <cell r="K1799">
            <v>-316143</v>
          </cell>
        </row>
        <row r="1800">
          <cell r="F1800">
            <v>-8502277</v>
          </cell>
          <cell r="G1800">
            <v>0</v>
          </cell>
          <cell r="H1800">
            <v>-8502277</v>
          </cell>
          <cell r="I1800">
            <v>0</v>
          </cell>
          <cell r="J1800">
            <v>-8502277</v>
          </cell>
          <cell r="K1800">
            <v>-27720</v>
          </cell>
        </row>
        <row r="1801">
          <cell r="F1801">
            <v>-759361604.67999995</v>
          </cell>
          <cell r="G1801">
            <v>-53486004.07</v>
          </cell>
          <cell r="H1801">
            <v>-812847608.75</v>
          </cell>
          <cell r="I1801">
            <v>0</v>
          </cell>
          <cell r="J1801">
            <v>-812847608.75</v>
          </cell>
          <cell r="K1801">
            <v>-1604973823</v>
          </cell>
        </row>
        <row r="1802">
          <cell r="F1802">
            <v>-26436276.690000001</v>
          </cell>
          <cell r="G1802">
            <v>0</v>
          </cell>
          <cell r="H1802">
            <v>-26436276.690000001</v>
          </cell>
          <cell r="I1802">
            <v>0</v>
          </cell>
          <cell r="J1802">
            <v>-26436276.690000001</v>
          </cell>
          <cell r="K1802">
            <v>-34357351</v>
          </cell>
        </row>
        <row r="1803">
          <cell r="F1803">
            <v>0.01</v>
          </cell>
          <cell r="G1803">
            <v>0</v>
          </cell>
          <cell r="H1803">
            <v>0.01</v>
          </cell>
          <cell r="I1803">
            <v>0</v>
          </cell>
          <cell r="J1803">
            <v>0.01</v>
          </cell>
          <cell r="K1803">
            <v>-96745</v>
          </cell>
        </row>
        <row r="1804">
          <cell r="F1804">
            <v>-5.48</v>
          </cell>
          <cell r="G1804">
            <v>0</v>
          </cell>
          <cell r="H1804">
            <v>-5.48</v>
          </cell>
          <cell r="I1804">
            <v>0</v>
          </cell>
          <cell r="J1804">
            <v>-5.48</v>
          </cell>
          <cell r="K1804">
            <v>-10</v>
          </cell>
        </row>
        <row r="1805">
          <cell r="F1805">
            <v>0</v>
          </cell>
          <cell r="G1805">
            <v>0</v>
          </cell>
          <cell r="H1805">
            <v>0</v>
          </cell>
          <cell r="I1805">
            <v>0</v>
          </cell>
          <cell r="J1805">
            <v>0</v>
          </cell>
          <cell r="K1805">
            <v>0</v>
          </cell>
        </row>
        <row r="1806">
          <cell r="F1806">
            <v>-2500</v>
          </cell>
          <cell r="G1806">
            <v>0</v>
          </cell>
          <cell r="H1806">
            <v>-2500</v>
          </cell>
          <cell r="I1806">
            <v>0</v>
          </cell>
          <cell r="J1806">
            <v>-2500</v>
          </cell>
          <cell r="K1806">
            <v>-2501</v>
          </cell>
        </row>
        <row r="1807">
          <cell r="F1807">
            <v>-900238.34</v>
          </cell>
          <cell r="G1807">
            <v>0</v>
          </cell>
          <cell r="H1807">
            <v>-900238.34</v>
          </cell>
          <cell r="I1807">
            <v>0</v>
          </cell>
          <cell r="J1807">
            <v>-900238.34</v>
          </cell>
          <cell r="K1807">
            <v>-900239.5</v>
          </cell>
        </row>
        <row r="1808">
          <cell r="F1808">
            <v>-5327717.7699999996</v>
          </cell>
          <cell r="G1808">
            <v>0</v>
          </cell>
          <cell r="H1808">
            <v>-5327717.7699999996</v>
          </cell>
          <cell r="I1808">
            <v>0</v>
          </cell>
          <cell r="J1808">
            <v>-5327717.7699999996</v>
          </cell>
          <cell r="K1808">
            <v>-5403191.4400000004</v>
          </cell>
        </row>
        <row r="1809">
          <cell r="F1809">
            <v>0</v>
          </cell>
          <cell r="G1809">
            <v>0</v>
          </cell>
          <cell r="H1809">
            <v>0</v>
          </cell>
          <cell r="I1809">
            <v>0</v>
          </cell>
          <cell r="J1809">
            <v>0</v>
          </cell>
          <cell r="K1809">
            <v>-89878316</v>
          </cell>
        </row>
        <row r="1810">
          <cell r="F1810">
            <v>-4515337811.6899996</v>
          </cell>
          <cell r="G1810">
            <v>0</v>
          </cell>
          <cell r="H1810">
            <v>-4515337811.6899996</v>
          </cell>
          <cell r="I1810">
            <v>0</v>
          </cell>
          <cell r="J1810">
            <v>-4515337811.6899996</v>
          </cell>
          <cell r="K1810">
            <v>0</v>
          </cell>
        </row>
        <row r="1811">
          <cell r="F1811">
            <v>-441624532.26999998</v>
          </cell>
          <cell r="G1811">
            <v>0</v>
          </cell>
          <cell r="H1811">
            <v>-441624532.26999998</v>
          </cell>
          <cell r="I1811">
            <v>0</v>
          </cell>
          <cell r="J1811">
            <v>-441624532.26999998</v>
          </cell>
          <cell r="K1811">
            <v>0</v>
          </cell>
        </row>
        <row r="1812">
          <cell r="F1812">
            <v>-84440350.090000004</v>
          </cell>
          <cell r="G1812">
            <v>66000000</v>
          </cell>
          <cell r="H1812">
            <v>-18440350.09</v>
          </cell>
          <cell r="I1812">
            <v>0</v>
          </cell>
          <cell r="J1812">
            <v>-18440350.09</v>
          </cell>
          <cell r="K1812">
            <v>-6073693925</v>
          </cell>
        </row>
        <row r="1813">
          <cell r="F1813">
            <v>-2021010</v>
          </cell>
          <cell r="G1813">
            <v>0</v>
          </cell>
          <cell r="H1813">
            <v>-2021010</v>
          </cell>
          <cell r="I1813">
            <v>0</v>
          </cell>
          <cell r="J1813">
            <v>-2021010</v>
          </cell>
          <cell r="K1813">
            <v>-3194020</v>
          </cell>
        </row>
        <row r="1814">
          <cell r="F1814">
            <v>-5855053955.3199997</v>
          </cell>
          <cell r="G1814">
            <v>12513995.93</v>
          </cell>
          <cell r="H1814">
            <v>-5842539959.3899994</v>
          </cell>
          <cell r="I1814">
            <v>0</v>
          </cell>
          <cell r="J1814">
            <v>-5842539959.3899994</v>
          </cell>
          <cell r="K1814">
            <v>-7840055130.5299997</v>
          </cell>
        </row>
        <row r="1816">
          <cell r="F1816">
            <v>329752484.32999998</v>
          </cell>
          <cell r="G1816">
            <v>0</v>
          </cell>
          <cell r="H1816">
            <v>329752484.32999998</v>
          </cell>
          <cell r="I1816">
            <v>0</v>
          </cell>
          <cell r="J1816">
            <v>329752484.32999998</v>
          </cell>
          <cell r="K1816">
            <v>334328039</v>
          </cell>
        </row>
        <row r="1817">
          <cell r="F1817">
            <v>1736079.35</v>
          </cell>
          <cell r="G1817">
            <v>0</v>
          </cell>
          <cell r="H1817">
            <v>1736079.35</v>
          </cell>
          <cell r="I1817">
            <v>0</v>
          </cell>
          <cell r="J1817">
            <v>1736079.35</v>
          </cell>
          <cell r="K1817">
            <v>3432542</v>
          </cell>
        </row>
        <row r="1818">
          <cell r="F1818">
            <v>-2288714.16</v>
          </cell>
          <cell r="G1818">
            <v>0</v>
          </cell>
          <cell r="H1818">
            <v>-2288714.16</v>
          </cell>
          <cell r="I1818">
            <v>0</v>
          </cell>
          <cell r="J1818">
            <v>-2288714.16</v>
          </cell>
          <cell r="K1818">
            <v>0</v>
          </cell>
        </row>
        <row r="1819">
          <cell r="F1819">
            <v>0</v>
          </cell>
          <cell r="G1819">
            <v>0</v>
          </cell>
          <cell r="H1819">
            <v>0</v>
          </cell>
          <cell r="I1819">
            <v>0</v>
          </cell>
          <cell r="J1819">
            <v>0</v>
          </cell>
          <cell r="K1819">
            <v>0</v>
          </cell>
        </row>
        <row r="1820">
          <cell r="F1820">
            <v>329199849.51999998</v>
          </cell>
          <cell r="G1820">
            <v>0</v>
          </cell>
          <cell r="H1820">
            <v>329199849.51999998</v>
          </cell>
          <cell r="I1820">
            <v>0</v>
          </cell>
          <cell r="J1820">
            <v>329199849.51999998</v>
          </cell>
          <cell r="K1820">
            <v>337760581</v>
          </cell>
        </row>
        <row r="1822">
          <cell r="F1822">
            <v>28000000</v>
          </cell>
          <cell r="G1822">
            <v>0</v>
          </cell>
          <cell r="H1822">
            <v>28000000</v>
          </cell>
          <cell r="I1822">
            <v>0</v>
          </cell>
          <cell r="J1822">
            <v>28000000</v>
          </cell>
          <cell r="K1822">
            <v>28000000</v>
          </cell>
        </row>
        <row r="1823">
          <cell r="F1823">
            <v>28000000</v>
          </cell>
          <cell r="G1823">
            <v>0</v>
          </cell>
          <cell r="H1823">
            <v>28000000</v>
          </cell>
          <cell r="I1823">
            <v>0</v>
          </cell>
          <cell r="J1823">
            <v>28000000</v>
          </cell>
          <cell r="K1823">
            <v>28000000</v>
          </cell>
        </row>
        <row r="1825">
          <cell r="F1825">
            <v>-629476140</v>
          </cell>
          <cell r="G1825">
            <v>563500000</v>
          </cell>
          <cell r="H1825">
            <v>-65976140</v>
          </cell>
          <cell r="I1825">
            <v>0</v>
          </cell>
          <cell r="J1825">
            <v>-65976140</v>
          </cell>
          <cell r="K1825">
            <v>-629476140.20000005</v>
          </cell>
        </row>
        <row r="1826">
          <cell r="F1826">
            <v>654426140</v>
          </cell>
          <cell r="G1826">
            <v>0</v>
          </cell>
          <cell r="H1826">
            <v>654426140</v>
          </cell>
          <cell r="I1826">
            <v>0</v>
          </cell>
          <cell r="J1826">
            <v>654426140</v>
          </cell>
          <cell r="K1826">
            <v>641136140.20000005</v>
          </cell>
        </row>
        <row r="1827">
          <cell r="F1827">
            <v>24950000</v>
          </cell>
          <cell r="G1827">
            <v>563500000</v>
          </cell>
          <cell r="H1827">
            <v>588450000</v>
          </cell>
          <cell r="I1827">
            <v>0</v>
          </cell>
          <cell r="J1827">
            <v>588450000</v>
          </cell>
          <cell r="K1827">
            <v>11660000</v>
          </cell>
        </row>
        <row r="1829">
          <cell r="F1829">
            <v>259453910.91</v>
          </cell>
          <cell r="G1829">
            <v>0</v>
          </cell>
          <cell r="H1829">
            <v>259453910.91</v>
          </cell>
          <cell r="I1829">
            <v>0</v>
          </cell>
          <cell r="J1829">
            <v>259453910.91</v>
          </cell>
          <cell r="K1829">
            <v>265311878.69999999</v>
          </cell>
        </row>
        <row r="1830">
          <cell r="F1830">
            <v>1833233</v>
          </cell>
          <cell r="G1830">
            <v>0</v>
          </cell>
          <cell r="H1830">
            <v>1833233</v>
          </cell>
          <cell r="I1830">
            <v>0</v>
          </cell>
          <cell r="J1830">
            <v>1833233</v>
          </cell>
          <cell r="K1830">
            <v>1538797</v>
          </cell>
        </row>
        <row r="1831">
          <cell r="F1831">
            <v>261287143.91</v>
          </cell>
          <cell r="G1831">
            <v>0</v>
          </cell>
          <cell r="H1831">
            <v>261287143.91</v>
          </cell>
          <cell r="I1831">
            <v>0</v>
          </cell>
          <cell r="J1831">
            <v>261287143.91</v>
          </cell>
          <cell r="K1831">
            <v>266850675.69999999</v>
          </cell>
        </row>
        <row r="1833">
          <cell r="F1833">
            <v>0</v>
          </cell>
          <cell r="G1833">
            <v>0</v>
          </cell>
          <cell r="H1833">
            <v>0</v>
          </cell>
          <cell r="I1833">
            <v>0</v>
          </cell>
          <cell r="J1833">
            <v>0</v>
          </cell>
          <cell r="K1833">
            <v>9439874362</v>
          </cell>
        </row>
        <row r="1834">
          <cell r="F1834">
            <v>0</v>
          </cell>
          <cell r="G1834">
            <v>0</v>
          </cell>
          <cell r="H1834">
            <v>0</v>
          </cell>
          <cell r="I1834">
            <v>0</v>
          </cell>
          <cell r="J1834">
            <v>0</v>
          </cell>
          <cell r="K1834">
            <v>9439874362</v>
          </cell>
        </row>
        <row r="1836">
          <cell r="F1836">
            <v>-12444874.4</v>
          </cell>
          <cell r="G1836">
            <v>0</v>
          </cell>
          <cell r="H1836">
            <v>-12444874.4</v>
          </cell>
          <cell r="I1836">
            <v>0</v>
          </cell>
          <cell r="J1836">
            <v>-12444874.4</v>
          </cell>
          <cell r="K1836">
            <v>-20133408</v>
          </cell>
        </row>
        <row r="1837">
          <cell r="F1837">
            <v>-83534371.700000003</v>
          </cell>
          <cell r="G1837">
            <v>3560339.28</v>
          </cell>
          <cell r="H1837">
            <v>-79974032.420000002</v>
          </cell>
          <cell r="I1837">
            <v>0</v>
          </cell>
          <cell r="J1837">
            <v>-79974032.420000002</v>
          </cell>
          <cell r="K1837">
            <v>-88113200.049999997</v>
          </cell>
        </row>
        <row r="1838">
          <cell r="F1838">
            <v>47276517.490000002</v>
          </cell>
          <cell r="G1838">
            <v>0</v>
          </cell>
          <cell r="H1838">
            <v>47276517.490000002</v>
          </cell>
          <cell r="I1838">
            <v>0</v>
          </cell>
          <cell r="J1838">
            <v>47276517.490000002</v>
          </cell>
          <cell r="K1838">
            <v>22999132</v>
          </cell>
        </row>
        <row r="1839">
          <cell r="F1839">
            <v>363459511.41000003</v>
          </cell>
          <cell r="G1839">
            <v>-23580480.23</v>
          </cell>
          <cell r="H1839">
            <v>339879031.18000001</v>
          </cell>
          <cell r="I1839">
            <v>0</v>
          </cell>
          <cell r="J1839">
            <v>339879031.18000001</v>
          </cell>
          <cell r="K1839">
            <v>410952816</v>
          </cell>
        </row>
        <row r="1840">
          <cell r="F1840">
            <v>10973999.789999999</v>
          </cell>
          <cell r="G1840">
            <v>0</v>
          </cell>
          <cell r="H1840">
            <v>10973999.789999999</v>
          </cell>
          <cell r="I1840">
            <v>0</v>
          </cell>
          <cell r="J1840">
            <v>10973999.789999999</v>
          </cell>
          <cell r="K1840">
            <v>12279941</v>
          </cell>
        </row>
        <row r="1841">
          <cell r="F1841">
            <v>50046377.670000002</v>
          </cell>
          <cell r="G1841">
            <v>0</v>
          </cell>
          <cell r="H1841">
            <v>50046377.670000002</v>
          </cell>
          <cell r="I1841">
            <v>0</v>
          </cell>
          <cell r="J1841">
            <v>50046377.670000002</v>
          </cell>
          <cell r="K1841">
            <v>31249357</v>
          </cell>
        </row>
        <row r="1842">
          <cell r="F1842">
            <v>0</v>
          </cell>
          <cell r="G1842">
            <v>0</v>
          </cell>
          <cell r="H1842">
            <v>0</v>
          </cell>
          <cell r="I1842">
            <v>0</v>
          </cell>
          <cell r="J1842">
            <v>0</v>
          </cell>
          <cell r="K1842">
            <v>0</v>
          </cell>
        </row>
        <row r="1843">
          <cell r="F1843">
            <v>5562518.4699999997</v>
          </cell>
          <cell r="G1843">
            <v>0</v>
          </cell>
          <cell r="H1843">
            <v>5562518.4699999997</v>
          </cell>
          <cell r="I1843">
            <v>0</v>
          </cell>
          <cell r="J1843">
            <v>5562518.4699999997</v>
          </cell>
          <cell r="K1843">
            <v>5897318</v>
          </cell>
        </row>
        <row r="1844">
          <cell r="F1844">
            <v>328154694.82999998</v>
          </cell>
          <cell r="G1844">
            <v>0</v>
          </cell>
          <cell r="H1844">
            <v>328154694.82999998</v>
          </cell>
          <cell r="I1844">
            <v>0</v>
          </cell>
          <cell r="J1844">
            <v>328154694.82999998</v>
          </cell>
          <cell r="K1844">
            <v>284212263</v>
          </cell>
        </row>
        <row r="1845">
          <cell r="F1845">
            <v>4355849.07</v>
          </cell>
          <cell r="G1845">
            <v>0</v>
          </cell>
          <cell r="H1845">
            <v>4355849.07</v>
          </cell>
          <cell r="I1845">
            <v>0</v>
          </cell>
          <cell r="J1845">
            <v>4355849.07</v>
          </cell>
          <cell r="K1845">
            <v>7965671</v>
          </cell>
        </row>
        <row r="1846">
          <cell r="F1846">
            <v>713850222.63000011</v>
          </cell>
          <cell r="G1846">
            <v>-20020140.949999999</v>
          </cell>
          <cell r="H1846">
            <v>693830081.68000019</v>
          </cell>
          <cell r="I1846">
            <v>0</v>
          </cell>
          <cell r="J1846">
            <v>693830081.68000019</v>
          </cell>
          <cell r="K1846">
            <v>667309889.95000005</v>
          </cell>
        </row>
        <row r="1848">
          <cell r="F1848">
            <v>3310546.77</v>
          </cell>
          <cell r="G1848">
            <v>0</v>
          </cell>
          <cell r="H1848">
            <v>3310546.77</v>
          </cell>
          <cell r="I1848">
            <v>0</v>
          </cell>
          <cell r="J1848">
            <v>3310546.77</v>
          </cell>
          <cell r="K1848">
            <v>4103544</v>
          </cell>
        </row>
        <row r="1849">
          <cell r="F1849">
            <v>150171860.46000001</v>
          </cell>
          <cell r="G1849">
            <v>121409326.7</v>
          </cell>
          <cell r="H1849">
            <v>271581187.16000003</v>
          </cell>
          <cell r="I1849">
            <v>0</v>
          </cell>
          <cell r="J1849">
            <v>271581187.16000003</v>
          </cell>
          <cell r="K1849">
            <v>62582298.909999996</v>
          </cell>
        </row>
        <row r="1850">
          <cell r="F1850">
            <v>4515337811.6899996</v>
          </cell>
          <cell r="G1850">
            <v>0</v>
          </cell>
          <cell r="H1850">
            <v>4515337811.6899996</v>
          </cell>
          <cell r="I1850">
            <v>0</v>
          </cell>
          <cell r="J1850">
            <v>4515337811.6899996</v>
          </cell>
          <cell r="K1850">
            <v>0</v>
          </cell>
        </row>
        <row r="1851">
          <cell r="F1851">
            <v>54833728.490000002</v>
          </cell>
          <cell r="G1851">
            <v>0</v>
          </cell>
          <cell r="H1851">
            <v>54833728.490000002</v>
          </cell>
          <cell r="I1851">
            <v>0</v>
          </cell>
          <cell r="J1851">
            <v>54833728.490000002</v>
          </cell>
          <cell r="K1851">
            <v>54833728</v>
          </cell>
        </row>
        <row r="1852">
          <cell r="F1852">
            <v>355548803.13</v>
          </cell>
          <cell r="G1852">
            <v>-168104.88</v>
          </cell>
          <cell r="H1852">
            <v>355380698.25</v>
          </cell>
          <cell r="I1852">
            <v>0</v>
          </cell>
          <cell r="J1852">
            <v>355380698.25</v>
          </cell>
          <cell r="K1852">
            <v>256238639.69999999</v>
          </cell>
        </row>
        <row r="1853">
          <cell r="F1853">
            <v>69684497.920000002</v>
          </cell>
          <cell r="G1853">
            <v>0</v>
          </cell>
          <cell r="H1853">
            <v>69684497.920000002</v>
          </cell>
          <cell r="I1853">
            <v>0</v>
          </cell>
          <cell r="J1853">
            <v>69684497.920000002</v>
          </cell>
          <cell r="K1853">
            <v>85947933</v>
          </cell>
        </row>
        <row r="1854">
          <cell r="F1854">
            <v>5.48</v>
          </cell>
          <cell r="G1854">
            <v>0</v>
          </cell>
          <cell r="H1854">
            <v>5.48</v>
          </cell>
          <cell r="I1854">
            <v>0</v>
          </cell>
          <cell r="J1854">
            <v>5.48</v>
          </cell>
          <cell r="K1854">
            <v>939119</v>
          </cell>
        </row>
        <row r="1855">
          <cell r="F1855">
            <v>11408355.24</v>
          </cell>
          <cell r="G1855">
            <v>0</v>
          </cell>
          <cell r="H1855">
            <v>11408355.24</v>
          </cell>
          <cell r="I1855">
            <v>0</v>
          </cell>
          <cell r="J1855">
            <v>11408355.24</v>
          </cell>
          <cell r="K1855">
            <v>-1</v>
          </cell>
        </row>
        <row r="1856">
          <cell r="F1856">
            <v>0</v>
          </cell>
          <cell r="G1856">
            <v>0</v>
          </cell>
          <cell r="H1856">
            <v>0</v>
          </cell>
          <cell r="I1856">
            <v>0</v>
          </cell>
          <cell r="J1856">
            <v>0</v>
          </cell>
          <cell r="K1856">
            <v>0</v>
          </cell>
        </row>
        <row r="1857">
          <cell r="F1857">
            <v>59175217.68</v>
          </cell>
          <cell r="G1857">
            <v>0</v>
          </cell>
          <cell r="H1857">
            <v>59175217.68</v>
          </cell>
          <cell r="I1857">
            <v>0</v>
          </cell>
          <cell r="J1857">
            <v>59175217.68</v>
          </cell>
          <cell r="K1857">
            <v>21550045</v>
          </cell>
        </row>
        <row r="1858">
          <cell r="F1858">
            <v>0</v>
          </cell>
          <cell r="G1858">
            <v>23600655.739999998</v>
          </cell>
          <cell r="H1858">
            <v>23600655.739999998</v>
          </cell>
          <cell r="I1858">
            <v>0</v>
          </cell>
          <cell r="J1858">
            <v>23600655.739999998</v>
          </cell>
          <cell r="K1858">
            <v>0</v>
          </cell>
        </row>
        <row r="1859">
          <cell r="F1859">
            <v>-0.24</v>
          </cell>
          <cell r="G1859">
            <v>0</v>
          </cell>
          <cell r="H1859">
            <v>-0.24</v>
          </cell>
          <cell r="I1859">
            <v>0</v>
          </cell>
          <cell r="J1859">
            <v>-0.24</v>
          </cell>
          <cell r="K1859">
            <v>1814319</v>
          </cell>
        </row>
        <row r="1860">
          <cell r="F1860">
            <v>55032327.149999999</v>
          </cell>
          <cell r="G1860">
            <v>0</v>
          </cell>
          <cell r="H1860">
            <v>55032327.149999999</v>
          </cell>
          <cell r="I1860">
            <v>0</v>
          </cell>
          <cell r="J1860">
            <v>55032327.149999999</v>
          </cell>
          <cell r="K1860">
            <v>48386574</v>
          </cell>
        </row>
        <row r="1861">
          <cell r="F1861">
            <v>0</v>
          </cell>
          <cell r="G1861">
            <v>0</v>
          </cell>
          <cell r="H1861">
            <v>0</v>
          </cell>
          <cell r="I1861">
            <v>0</v>
          </cell>
          <cell r="J1861">
            <v>0</v>
          </cell>
          <cell r="K1861">
            <v>27506938</v>
          </cell>
        </row>
        <row r="1862">
          <cell r="F1862">
            <v>0</v>
          </cell>
          <cell r="G1862">
            <v>0</v>
          </cell>
          <cell r="H1862">
            <v>0</v>
          </cell>
          <cell r="I1862">
            <v>0</v>
          </cell>
          <cell r="J1862">
            <v>0</v>
          </cell>
          <cell r="K1862">
            <v>0</v>
          </cell>
        </row>
        <row r="1863">
          <cell r="F1863">
            <v>5274503153.7699995</v>
          </cell>
          <cell r="G1863">
            <v>144841877.56</v>
          </cell>
          <cell r="H1863">
            <v>5419345031.329999</v>
          </cell>
          <cell r="I1863">
            <v>0</v>
          </cell>
          <cell r="J1863">
            <v>5419345031.329999</v>
          </cell>
          <cell r="K1863">
            <v>563903137.61000001</v>
          </cell>
        </row>
        <row r="1893">
          <cell r="F1893">
            <v>0</v>
          </cell>
          <cell r="G1893">
            <v>0</v>
          </cell>
          <cell r="H1893">
            <v>0</v>
          </cell>
          <cell r="I1893">
            <v>0</v>
          </cell>
          <cell r="J1893">
            <v>0</v>
          </cell>
          <cell r="K1893">
            <v>0</v>
          </cell>
        </row>
        <row r="1894">
          <cell r="F1894">
            <v>0</v>
          </cell>
          <cell r="G1894">
            <v>0</v>
          </cell>
          <cell r="H1894">
            <v>0</v>
          </cell>
          <cell r="I1894">
            <v>0</v>
          </cell>
          <cell r="J1894">
            <v>0</v>
          </cell>
          <cell r="K1894">
            <v>0</v>
          </cell>
        </row>
        <row r="1895">
          <cell r="F1895">
            <v>0</v>
          </cell>
          <cell r="G1895">
            <v>0</v>
          </cell>
          <cell r="H1895">
            <v>0</v>
          </cell>
          <cell r="I1895">
            <v>0</v>
          </cell>
          <cell r="J1895">
            <v>0</v>
          </cell>
          <cell r="K1895">
            <v>0</v>
          </cell>
        </row>
        <row r="1897">
          <cell r="F1897">
            <v>-91669074.239999995</v>
          </cell>
          <cell r="G1897">
            <v>0</v>
          </cell>
          <cell r="H1897">
            <v>-91669074.239999995</v>
          </cell>
          <cell r="I1897">
            <v>0</v>
          </cell>
          <cell r="J1897">
            <v>-91669074.239999995</v>
          </cell>
          <cell r="K1897">
            <v>-346819814</v>
          </cell>
        </row>
        <row r="1898">
          <cell r="F1898">
            <v>0</v>
          </cell>
          <cell r="G1898">
            <v>0</v>
          </cell>
          <cell r="H1898">
            <v>0</v>
          </cell>
          <cell r="I1898">
            <v>0</v>
          </cell>
          <cell r="J1898">
            <v>0</v>
          </cell>
          <cell r="K1898">
            <v>0</v>
          </cell>
        </row>
        <row r="1899">
          <cell r="F1899">
            <v>-91669074.239999995</v>
          </cell>
          <cell r="G1899">
            <v>0</v>
          </cell>
          <cell r="H1899">
            <v>-91669074.239999995</v>
          </cell>
          <cell r="I1899">
            <v>0</v>
          </cell>
          <cell r="J1899">
            <v>-91669074.239999995</v>
          </cell>
          <cell r="K1899">
            <v>-346819814</v>
          </cell>
        </row>
        <row r="1901">
          <cell r="F1901">
            <v>0</v>
          </cell>
          <cell r="G1901">
            <v>0</v>
          </cell>
          <cell r="H1901">
            <v>0</v>
          </cell>
          <cell r="I1901">
            <v>0</v>
          </cell>
          <cell r="J1901">
            <v>0</v>
          </cell>
          <cell r="K1901">
            <v>0</v>
          </cell>
        </row>
        <row r="1902">
          <cell r="F1902">
            <v>0</v>
          </cell>
          <cell r="G1902">
            <v>0</v>
          </cell>
          <cell r="H1902">
            <v>0</v>
          </cell>
          <cell r="I1902">
            <v>0</v>
          </cell>
          <cell r="J1902">
            <v>0</v>
          </cell>
          <cell r="K1902">
            <v>0</v>
          </cell>
        </row>
        <row r="1904">
          <cell r="F1904">
            <v>0</v>
          </cell>
          <cell r="G1904">
            <v>0</v>
          </cell>
          <cell r="H1904">
            <v>0</v>
          </cell>
          <cell r="I1904">
            <v>0</v>
          </cell>
          <cell r="J1904">
            <v>0</v>
          </cell>
          <cell r="K1904">
            <v>0</v>
          </cell>
        </row>
        <row r="1905">
          <cell r="F1905">
            <v>0</v>
          </cell>
          <cell r="G1905">
            <v>0</v>
          </cell>
          <cell r="H1905">
            <v>0</v>
          </cell>
          <cell r="I1905">
            <v>0</v>
          </cell>
          <cell r="J1905">
            <v>0</v>
          </cell>
          <cell r="K1905">
            <v>0</v>
          </cell>
        </row>
        <row r="1907">
          <cell r="F1907">
            <v>0</v>
          </cell>
          <cell r="G1907">
            <v>0</v>
          </cell>
          <cell r="H1907">
            <v>0</v>
          </cell>
          <cell r="I1907">
            <v>0</v>
          </cell>
          <cell r="J1907">
            <v>0</v>
          </cell>
          <cell r="K1907">
            <v>0</v>
          </cell>
        </row>
        <row r="1908">
          <cell r="F1908">
            <v>0</v>
          </cell>
          <cell r="G1908">
            <v>0</v>
          </cell>
          <cell r="H1908">
            <v>0</v>
          </cell>
          <cell r="I1908">
            <v>0</v>
          </cell>
          <cell r="J1908">
            <v>0</v>
          </cell>
          <cell r="K1908">
            <v>0</v>
          </cell>
        </row>
        <row r="1910">
          <cell r="F1910">
            <v>0</v>
          </cell>
          <cell r="G1910">
            <v>0</v>
          </cell>
          <cell r="H1910">
            <v>0</v>
          </cell>
          <cell r="I1910">
            <v>0</v>
          </cell>
          <cell r="J1910">
            <v>0</v>
          </cell>
          <cell r="K1910">
            <v>0</v>
          </cell>
        </row>
        <row r="1911">
          <cell r="F1911">
            <v>0</v>
          </cell>
          <cell r="G1911">
            <v>0</v>
          </cell>
          <cell r="H1911">
            <v>0</v>
          </cell>
          <cell r="I1911">
            <v>0</v>
          </cell>
          <cell r="J1911">
            <v>0</v>
          </cell>
          <cell r="K1911">
            <v>0</v>
          </cell>
        </row>
        <row r="1913">
          <cell r="F1913">
            <v>0</v>
          </cell>
          <cell r="G1913">
            <v>0</v>
          </cell>
          <cell r="H1913">
            <v>0</v>
          </cell>
          <cell r="I1913">
            <v>0</v>
          </cell>
          <cell r="J1913">
            <v>0</v>
          </cell>
          <cell r="K1913">
            <v>0</v>
          </cell>
        </row>
        <row r="1915">
          <cell r="F1915">
            <v>556074965.57000005</v>
          </cell>
          <cell r="G1915">
            <v>0</v>
          </cell>
          <cell r="H1915">
            <v>556074965.57000005</v>
          </cell>
          <cell r="I1915">
            <v>0</v>
          </cell>
          <cell r="J1915">
            <v>556074965.57000005</v>
          </cell>
          <cell r="K1915">
            <v>478107517</v>
          </cell>
        </row>
        <row r="1916">
          <cell r="F1916">
            <v>556074965.57000005</v>
          </cell>
          <cell r="G1916">
            <v>0</v>
          </cell>
          <cell r="H1916">
            <v>556074965.57000005</v>
          </cell>
          <cell r="I1916">
            <v>0</v>
          </cell>
          <cell r="J1916">
            <v>556074965.57000005</v>
          </cell>
          <cell r="K1916">
            <v>478107517</v>
          </cell>
        </row>
        <row r="1918">
          <cell r="F1918">
            <v>0</v>
          </cell>
          <cell r="G1918">
            <v>0</v>
          </cell>
          <cell r="H1918">
            <v>0</v>
          </cell>
          <cell r="I1918">
            <v>0</v>
          </cell>
          <cell r="J1918">
            <v>0</v>
          </cell>
          <cell r="K1918">
            <v>0</v>
          </cell>
        </row>
        <row r="1919">
          <cell r="F1919">
            <v>0</v>
          </cell>
          <cell r="G1919">
            <v>0</v>
          </cell>
          <cell r="H1919">
            <v>0</v>
          </cell>
          <cell r="I1919">
            <v>0</v>
          </cell>
          <cell r="J1919">
            <v>0</v>
          </cell>
          <cell r="K1919">
            <v>0</v>
          </cell>
        </row>
        <row r="1920">
          <cell r="F1920">
            <v>0</v>
          </cell>
          <cell r="G1920">
            <v>0</v>
          </cell>
          <cell r="H1920">
            <v>0</v>
          </cell>
          <cell r="I1920">
            <v>0</v>
          </cell>
          <cell r="J1920">
            <v>0</v>
          </cell>
          <cell r="K1920">
            <v>0</v>
          </cell>
        </row>
        <row r="1922">
          <cell r="F1922">
            <v>0</v>
          </cell>
          <cell r="G1922">
            <v>0</v>
          </cell>
          <cell r="H1922">
            <v>0</v>
          </cell>
          <cell r="I1922">
            <v>0</v>
          </cell>
          <cell r="J1922">
            <v>0</v>
          </cell>
          <cell r="K1922">
            <v>0</v>
          </cell>
        </row>
        <row r="1923">
          <cell r="F1923">
            <v>0</v>
          </cell>
          <cell r="G1923">
            <v>0</v>
          </cell>
          <cell r="H1923">
            <v>0</v>
          </cell>
          <cell r="I1923">
            <v>0</v>
          </cell>
          <cell r="J1923">
            <v>0</v>
          </cell>
          <cell r="K1923">
            <v>0</v>
          </cell>
        </row>
        <row r="1925">
          <cell r="F1925">
            <v>0</v>
          </cell>
          <cell r="G1925">
            <v>0</v>
          </cell>
          <cell r="H1925">
            <v>0</v>
          </cell>
          <cell r="I1925">
            <v>0</v>
          </cell>
          <cell r="J1925">
            <v>0</v>
          </cell>
          <cell r="K1925">
            <v>0</v>
          </cell>
        </row>
        <row r="1926">
          <cell r="F1926">
            <v>0</v>
          </cell>
          <cell r="G1926">
            <v>0</v>
          </cell>
          <cell r="H1926">
            <v>0</v>
          </cell>
          <cell r="I1926">
            <v>0</v>
          </cell>
          <cell r="J1926">
            <v>0</v>
          </cell>
          <cell r="K1926">
            <v>0</v>
          </cell>
        </row>
        <row r="1928">
          <cell r="F1928">
            <v>-395005419.75999999</v>
          </cell>
          <cell r="G1928">
            <v>0</v>
          </cell>
          <cell r="H1928">
            <v>-395005419.75999999</v>
          </cell>
          <cell r="I1928">
            <v>0</v>
          </cell>
          <cell r="J1928">
            <v>-395005419.75999999</v>
          </cell>
          <cell r="K1928">
            <v>-319278168.30000001</v>
          </cell>
        </row>
        <row r="1929">
          <cell r="F1929">
            <v>-395005419.75999999</v>
          </cell>
          <cell r="G1929">
            <v>0</v>
          </cell>
          <cell r="H1929">
            <v>-395005419.75999999</v>
          </cell>
          <cell r="I1929">
            <v>0</v>
          </cell>
          <cell r="J1929">
            <v>-395005419.75999999</v>
          </cell>
          <cell r="K1929">
            <v>-319278168.30000001</v>
          </cell>
        </row>
        <row r="1931">
          <cell r="F1931">
            <v>0</v>
          </cell>
          <cell r="G1931">
            <v>0</v>
          </cell>
          <cell r="H1931">
            <v>0</v>
          </cell>
          <cell r="I1931">
            <v>0</v>
          </cell>
          <cell r="J1931">
            <v>0</v>
          </cell>
          <cell r="K1931">
            <v>0</v>
          </cell>
        </row>
        <row r="1932">
          <cell r="F1932">
            <v>0</v>
          </cell>
          <cell r="G1932">
            <v>0</v>
          </cell>
          <cell r="H1932">
            <v>0</v>
          </cell>
          <cell r="I1932">
            <v>0</v>
          </cell>
          <cell r="J1932">
            <v>0</v>
          </cell>
          <cell r="K1932">
            <v>0</v>
          </cell>
        </row>
        <row r="1934">
          <cell r="F1934">
            <v>-2705097.47</v>
          </cell>
          <cell r="G1934">
            <v>0</v>
          </cell>
          <cell r="H1934">
            <v>-2705097.47</v>
          </cell>
          <cell r="I1934">
            <v>0</v>
          </cell>
          <cell r="J1934">
            <v>-2705097.47</v>
          </cell>
          <cell r="K1934">
            <v>-2483921</v>
          </cell>
        </row>
        <row r="1935">
          <cell r="F1935">
            <v>-2705097.47</v>
          </cell>
          <cell r="G1935">
            <v>0</v>
          </cell>
          <cell r="H1935">
            <v>-2705097.47</v>
          </cell>
          <cell r="I1935">
            <v>0</v>
          </cell>
          <cell r="J1935">
            <v>-2705097.47</v>
          </cell>
          <cell r="K1935">
            <v>-2483921</v>
          </cell>
        </row>
        <row r="1937">
          <cell r="F1937">
            <v>-122434365.51000001</v>
          </cell>
          <cell r="G1937">
            <v>97572390</v>
          </cell>
          <cell r="H1937">
            <v>-24861975.510000002</v>
          </cell>
          <cell r="I1937">
            <v>0</v>
          </cell>
          <cell r="J1937">
            <v>-24861975.510000002</v>
          </cell>
          <cell r="K1937">
            <v>-290336988</v>
          </cell>
        </row>
        <row r="1938">
          <cell r="F1938">
            <v>-410210176</v>
          </cell>
          <cell r="G1938">
            <v>390877176</v>
          </cell>
          <cell r="H1938">
            <v>-19333000</v>
          </cell>
          <cell r="I1938">
            <v>0</v>
          </cell>
          <cell r="J1938">
            <v>-19333000</v>
          </cell>
          <cell r="K1938">
            <v>-565608176</v>
          </cell>
        </row>
        <row r="1939">
          <cell r="F1939">
            <v>514856138</v>
          </cell>
          <cell r="G1939">
            <v>-514856138</v>
          </cell>
          <cell r="H1939">
            <v>0</v>
          </cell>
          <cell r="I1939">
            <v>0</v>
          </cell>
          <cell r="J1939">
            <v>0</v>
          </cell>
          <cell r="K1939">
            <v>848547013</v>
          </cell>
        </row>
        <row r="1940">
          <cell r="F1940">
            <v>0</v>
          </cell>
          <cell r="G1940">
            <v>0</v>
          </cell>
          <cell r="H1940">
            <v>0</v>
          </cell>
          <cell r="I1940">
            <v>0</v>
          </cell>
          <cell r="J1940">
            <v>0</v>
          </cell>
          <cell r="K1940">
            <v>0</v>
          </cell>
        </row>
        <row r="1941">
          <cell r="F1941">
            <v>0</v>
          </cell>
          <cell r="G1941">
            <v>0</v>
          </cell>
          <cell r="H1941">
            <v>0</v>
          </cell>
          <cell r="I1941">
            <v>0</v>
          </cell>
          <cell r="J1941">
            <v>0</v>
          </cell>
          <cell r="K1941">
            <v>0</v>
          </cell>
        </row>
        <row r="1942">
          <cell r="F1942">
            <v>0</v>
          </cell>
          <cell r="G1942">
            <v>0</v>
          </cell>
          <cell r="H1942">
            <v>0</v>
          </cell>
          <cell r="I1942">
            <v>0</v>
          </cell>
          <cell r="J1942">
            <v>0</v>
          </cell>
          <cell r="K1942">
            <v>0</v>
          </cell>
        </row>
        <row r="1943">
          <cell r="F1943">
            <v>-17788403.50999999</v>
          </cell>
          <cell r="G1943">
            <v>-26406572</v>
          </cell>
          <cell r="H1943">
            <v>-44194975.510000005</v>
          </cell>
          <cell r="I1943">
            <v>0</v>
          </cell>
          <cell r="J1943">
            <v>-44194975.510000005</v>
          </cell>
          <cell r="K1943">
            <v>-7398151</v>
          </cell>
        </row>
        <row r="1945">
          <cell r="F1945">
            <v>-680418796.91999996</v>
          </cell>
          <cell r="G1945">
            <v>-7917266.0700000003</v>
          </cell>
          <cell r="H1945">
            <v>-688336062.99000001</v>
          </cell>
          <cell r="I1945">
            <v>0</v>
          </cell>
          <cell r="J1945">
            <v>-688336062.99000001</v>
          </cell>
          <cell r="K1945">
            <v>-724054290</v>
          </cell>
        </row>
        <row r="1946">
          <cell r="F1946">
            <v>-2567637965.3000002</v>
          </cell>
          <cell r="G1946">
            <v>2154666286</v>
          </cell>
          <cell r="H1946">
            <v>-412971679.30000001</v>
          </cell>
          <cell r="I1946">
            <v>0</v>
          </cell>
          <cell r="J1946">
            <v>-412971679.30000001</v>
          </cell>
          <cell r="K1946">
            <v>-2607046551</v>
          </cell>
        </row>
        <row r="1947">
          <cell r="F1947">
            <v>-3248056762.2200003</v>
          </cell>
          <cell r="G1947">
            <v>2146749019.9300001</v>
          </cell>
          <cell r="H1947">
            <v>-1101307742.29</v>
          </cell>
          <cell r="I1947">
            <v>0</v>
          </cell>
          <cell r="J1947">
            <v>-1101307742.29</v>
          </cell>
          <cell r="K1947">
            <v>-3331100841</v>
          </cell>
        </row>
        <row r="1949">
          <cell r="F1949">
            <v>0</v>
          </cell>
          <cell r="G1949">
            <v>0</v>
          </cell>
          <cell r="H1949">
            <v>0</v>
          </cell>
          <cell r="I1949">
            <v>0</v>
          </cell>
          <cell r="J1949">
            <v>0</v>
          </cell>
          <cell r="K1949">
            <v>0</v>
          </cell>
        </row>
        <row r="1951">
          <cell r="F1951">
            <v>0</v>
          </cell>
          <cell r="G1951">
            <v>0</v>
          </cell>
          <cell r="H1951">
            <v>0</v>
          </cell>
          <cell r="I1951">
            <v>0</v>
          </cell>
          <cell r="J1951">
            <v>0</v>
          </cell>
          <cell r="K1951">
            <v>0</v>
          </cell>
        </row>
        <row r="1953">
          <cell r="F1953">
            <v>0</v>
          </cell>
          <cell r="G1953">
            <v>0</v>
          </cell>
          <cell r="H1953">
            <v>0</v>
          </cell>
          <cell r="I1953">
            <v>0</v>
          </cell>
          <cell r="J1953">
            <v>0</v>
          </cell>
          <cell r="K1953">
            <v>0</v>
          </cell>
        </row>
        <row r="1955">
          <cell r="F1955">
            <v>35796111.43</v>
          </cell>
          <cell r="G1955">
            <v>30518.25</v>
          </cell>
          <cell r="H1955">
            <v>35826629.68</v>
          </cell>
          <cell r="I1955">
            <v>0</v>
          </cell>
          <cell r="J1955">
            <v>35826629.68</v>
          </cell>
          <cell r="K1955">
            <v>40391492.409999996</v>
          </cell>
        </row>
        <row r="1956">
          <cell r="F1956">
            <v>35796111.43</v>
          </cell>
          <cell r="G1956">
            <v>30518.25</v>
          </cell>
          <cell r="H1956">
            <v>35826629.68</v>
          </cell>
          <cell r="I1956">
            <v>0</v>
          </cell>
          <cell r="J1956">
            <v>35826629.68</v>
          </cell>
          <cell r="K1956">
            <v>40391492.409999996</v>
          </cell>
        </row>
        <row r="1958">
          <cell r="F1958">
            <v>40434994.369999997</v>
          </cell>
          <cell r="G1958">
            <v>0</v>
          </cell>
          <cell r="H1958">
            <v>40434994.369999997</v>
          </cell>
          <cell r="I1958">
            <v>0</v>
          </cell>
          <cell r="J1958">
            <v>40434994.369999997</v>
          </cell>
          <cell r="K1958">
            <v>32705081</v>
          </cell>
        </row>
        <row r="1959">
          <cell r="F1959">
            <v>25281889.010000002</v>
          </cell>
          <cell r="G1959">
            <v>0</v>
          </cell>
          <cell r="H1959">
            <v>25281889.010000002</v>
          </cell>
          <cell r="I1959">
            <v>0</v>
          </cell>
          <cell r="J1959">
            <v>25281889.010000002</v>
          </cell>
          <cell r="K1959">
            <v>12952066</v>
          </cell>
        </row>
        <row r="1960">
          <cell r="F1960">
            <v>65716883.379999995</v>
          </cell>
          <cell r="G1960">
            <v>0</v>
          </cell>
          <cell r="H1960">
            <v>65716883.379999995</v>
          </cell>
          <cell r="I1960">
            <v>0</v>
          </cell>
          <cell r="J1960">
            <v>65716883.379999995</v>
          </cell>
          <cell r="K1960">
            <v>45657147</v>
          </cell>
        </row>
        <row r="1962">
          <cell r="F1962">
            <v>135550135.88999999</v>
          </cell>
          <cell r="G1962">
            <v>7318895.8899999997</v>
          </cell>
          <cell r="H1962">
            <v>142869031.78</v>
          </cell>
          <cell r="I1962">
            <v>0</v>
          </cell>
          <cell r="J1962">
            <v>142869031.78</v>
          </cell>
          <cell r="K1962">
            <v>156808731</v>
          </cell>
        </row>
        <row r="1963">
          <cell r="F1963">
            <v>20966277.329999998</v>
          </cell>
          <cell r="G1963">
            <v>0</v>
          </cell>
          <cell r="H1963">
            <v>20966277.329999998</v>
          </cell>
          <cell r="I1963">
            <v>0</v>
          </cell>
          <cell r="J1963">
            <v>20966277.329999998</v>
          </cell>
          <cell r="K1963">
            <v>14255730</v>
          </cell>
        </row>
        <row r="1964">
          <cell r="F1964">
            <v>5085900.3600000003</v>
          </cell>
          <cell r="G1964">
            <v>998630.16</v>
          </cell>
          <cell r="H1964">
            <v>6084530.5199999996</v>
          </cell>
          <cell r="I1964">
            <v>0</v>
          </cell>
          <cell r="J1964">
            <v>6084530.5199999996</v>
          </cell>
          <cell r="K1964">
            <v>13045648</v>
          </cell>
        </row>
        <row r="1965">
          <cell r="F1965">
            <v>2513587.2000000002</v>
          </cell>
          <cell r="G1965">
            <v>0</v>
          </cell>
          <cell r="H1965">
            <v>2513587.2000000002</v>
          </cell>
          <cell r="I1965">
            <v>0</v>
          </cell>
          <cell r="J1965">
            <v>2513587.2000000002</v>
          </cell>
          <cell r="K1965">
            <v>1239469</v>
          </cell>
        </row>
        <row r="1966">
          <cell r="F1966">
            <v>2892548.15</v>
          </cell>
          <cell r="G1966">
            <v>0</v>
          </cell>
          <cell r="H1966">
            <v>2892548.15</v>
          </cell>
          <cell r="I1966">
            <v>0</v>
          </cell>
          <cell r="J1966">
            <v>2892548.15</v>
          </cell>
          <cell r="K1966">
            <v>-972534</v>
          </cell>
        </row>
        <row r="1967">
          <cell r="F1967">
            <v>83672057.189999998</v>
          </cell>
          <cell r="G1967">
            <v>150915</v>
          </cell>
          <cell r="H1967">
            <v>83822972.189999998</v>
          </cell>
          <cell r="I1967">
            <v>0</v>
          </cell>
          <cell r="J1967">
            <v>83822972.189999998</v>
          </cell>
          <cell r="K1967">
            <v>44058339</v>
          </cell>
        </row>
        <row r="1968">
          <cell r="F1968">
            <v>7873665.5499999998</v>
          </cell>
          <cell r="G1968">
            <v>0</v>
          </cell>
          <cell r="H1968">
            <v>7873665.5499999998</v>
          </cell>
          <cell r="I1968">
            <v>0</v>
          </cell>
          <cell r="J1968">
            <v>7873665.5499999998</v>
          </cell>
          <cell r="K1968">
            <v>10151197</v>
          </cell>
        </row>
        <row r="1969">
          <cell r="F1969">
            <v>18231660.02</v>
          </cell>
          <cell r="G1969">
            <v>0</v>
          </cell>
          <cell r="H1969">
            <v>18231660.02</v>
          </cell>
          <cell r="I1969">
            <v>0</v>
          </cell>
          <cell r="J1969">
            <v>18231660.02</v>
          </cell>
          <cell r="K1969">
            <v>0</v>
          </cell>
        </row>
        <row r="1970">
          <cell r="F1970">
            <v>276785831.69</v>
          </cell>
          <cell r="G1970">
            <v>8468441.0500000007</v>
          </cell>
          <cell r="H1970">
            <v>285254272.74000001</v>
          </cell>
          <cell r="I1970">
            <v>0</v>
          </cell>
          <cell r="J1970">
            <v>285254272.74000001</v>
          </cell>
          <cell r="K1970">
            <v>238586580</v>
          </cell>
        </row>
        <row r="1972">
          <cell r="F1972">
            <v>0</v>
          </cell>
          <cell r="G1972">
            <v>0</v>
          </cell>
          <cell r="H1972">
            <v>0</v>
          </cell>
          <cell r="I1972">
            <v>0</v>
          </cell>
          <cell r="J1972">
            <v>0</v>
          </cell>
          <cell r="K1972">
            <v>0</v>
          </cell>
        </row>
        <row r="1973">
          <cell r="F1973">
            <v>0</v>
          </cell>
          <cell r="G1973">
            <v>0</v>
          </cell>
          <cell r="H1973">
            <v>0</v>
          </cell>
          <cell r="I1973">
            <v>0</v>
          </cell>
          <cell r="J1973">
            <v>0</v>
          </cell>
          <cell r="K1973">
            <v>0</v>
          </cell>
        </row>
        <row r="1975">
          <cell r="F1975">
            <v>0</v>
          </cell>
          <cell r="G1975">
            <v>0</v>
          </cell>
          <cell r="H1975">
            <v>0</v>
          </cell>
          <cell r="I1975">
            <v>0</v>
          </cell>
          <cell r="J1975">
            <v>0</v>
          </cell>
          <cell r="K1975">
            <v>0</v>
          </cell>
        </row>
        <row r="1976">
          <cell r="F1976">
            <v>0</v>
          </cell>
          <cell r="G1976">
            <v>0</v>
          </cell>
          <cell r="H1976">
            <v>0</v>
          </cell>
          <cell r="I1976">
            <v>0</v>
          </cell>
          <cell r="J1976">
            <v>0</v>
          </cell>
          <cell r="K1976">
            <v>0</v>
          </cell>
        </row>
        <row r="1978">
          <cell r="F1978">
            <v>0</v>
          </cell>
          <cell r="G1978">
            <v>0</v>
          </cell>
          <cell r="H1978">
            <v>0</v>
          </cell>
          <cell r="I1978">
            <v>0</v>
          </cell>
          <cell r="J1978">
            <v>0</v>
          </cell>
          <cell r="K1978">
            <v>0</v>
          </cell>
        </row>
        <row r="1979">
          <cell r="F1979">
            <v>0</v>
          </cell>
          <cell r="G1979">
            <v>0</v>
          </cell>
          <cell r="H1979">
            <v>0</v>
          </cell>
          <cell r="I1979">
            <v>0</v>
          </cell>
          <cell r="J1979">
            <v>0</v>
          </cell>
          <cell r="K1979">
            <v>0</v>
          </cell>
        </row>
        <row r="1982">
          <cell r="F1982">
            <v>0</v>
          </cell>
          <cell r="G1982">
            <v>0</v>
          </cell>
          <cell r="H1982">
            <v>0</v>
          </cell>
          <cell r="I1982">
            <v>0</v>
          </cell>
          <cell r="J1982">
            <v>0</v>
          </cell>
          <cell r="K1982">
            <v>0</v>
          </cell>
        </row>
        <row r="1983">
          <cell r="F1983">
            <v>0</v>
          </cell>
          <cell r="G1983">
            <v>0</v>
          </cell>
          <cell r="H1983">
            <v>0</v>
          </cell>
          <cell r="I1983">
            <v>0</v>
          </cell>
          <cell r="J1983">
            <v>0</v>
          </cell>
          <cell r="K1983">
            <v>0</v>
          </cell>
        </row>
        <row r="1985">
          <cell r="F1985">
            <v>0</v>
          </cell>
          <cell r="G1985">
            <v>0</v>
          </cell>
          <cell r="H1985">
            <v>0</v>
          </cell>
          <cell r="I1985">
            <v>0</v>
          </cell>
          <cell r="J1985">
            <v>0</v>
          </cell>
          <cell r="K1985">
            <v>5690000000</v>
          </cell>
        </row>
        <row r="1986">
          <cell r="F1986">
            <v>0</v>
          </cell>
          <cell r="G1986">
            <v>0</v>
          </cell>
          <cell r="H1986">
            <v>0</v>
          </cell>
          <cell r="I1986">
            <v>0</v>
          </cell>
          <cell r="J1986">
            <v>0</v>
          </cell>
          <cell r="K1986">
            <v>0</v>
          </cell>
        </row>
        <row r="1987">
          <cell r="F1987">
            <v>0</v>
          </cell>
          <cell r="G1987">
            <v>0</v>
          </cell>
          <cell r="H1987">
            <v>0</v>
          </cell>
          <cell r="I1987">
            <v>0</v>
          </cell>
          <cell r="J1987">
            <v>0</v>
          </cell>
          <cell r="K1987">
            <v>5690000000</v>
          </cell>
        </row>
        <row r="1989">
          <cell r="F1989">
            <v>0</v>
          </cell>
          <cell r="G1989">
            <v>0</v>
          </cell>
          <cell r="H1989">
            <v>0</v>
          </cell>
          <cell r="I1989">
            <v>0</v>
          </cell>
          <cell r="J1989">
            <v>0</v>
          </cell>
          <cell r="K1989">
            <v>0</v>
          </cell>
        </row>
        <row r="1990">
          <cell r="F1990">
            <v>0</v>
          </cell>
          <cell r="G1990">
            <v>0</v>
          </cell>
          <cell r="H1990">
            <v>0</v>
          </cell>
          <cell r="I1990">
            <v>0</v>
          </cell>
          <cell r="J1990">
            <v>0</v>
          </cell>
          <cell r="K1990">
            <v>0</v>
          </cell>
        </row>
        <row r="1991">
          <cell r="F1991">
            <v>0</v>
          </cell>
          <cell r="G1991">
            <v>0</v>
          </cell>
          <cell r="H1991">
            <v>0</v>
          </cell>
          <cell r="I1991">
            <v>0</v>
          </cell>
          <cell r="J1991">
            <v>0</v>
          </cell>
          <cell r="K1991">
            <v>0</v>
          </cell>
        </row>
        <row r="2005">
          <cell r="F2005">
            <v>0</v>
          </cell>
          <cell r="G2005">
            <v>0</v>
          </cell>
          <cell r="H2005">
            <v>0</v>
          </cell>
          <cell r="I2005">
            <v>0</v>
          </cell>
          <cell r="J2005">
            <v>0</v>
          </cell>
          <cell r="K2005">
            <v>0</v>
          </cell>
        </row>
        <row r="2006">
          <cell r="F2006">
            <v>0</v>
          </cell>
          <cell r="G2006">
            <v>0</v>
          </cell>
          <cell r="H2006">
            <v>0</v>
          </cell>
          <cell r="I2006">
            <v>0</v>
          </cell>
          <cell r="J2006">
            <v>0</v>
          </cell>
          <cell r="K2006">
            <v>0</v>
          </cell>
        </row>
        <row r="2008">
          <cell r="F2008">
            <v>0</v>
          </cell>
          <cell r="G2008">
            <v>0</v>
          </cell>
          <cell r="H2008">
            <v>0</v>
          </cell>
          <cell r="I2008">
            <v>0</v>
          </cell>
          <cell r="J2008">
            <v>0</v>
          </cell>
          <cell r="K2008">
            <v>0</v>
          </cell>
        </row>
        <row r="2009">
          <cell r="F2009">
            <v>0</v>
          </cell>
          <cell r="G2009">
            <v>0</v>
          </cell>
          <cell r="H2009">
            <v>0</v>
          </cell>
          <cell r="I2009">
            <v>0</v>
          </cell>
          <cell r="J2009">
            <v>0</v>
          </cell>
          <cell r="K2009">
            <v>0</v>
          </cell>
        </row>
        <row r="2010">
          <cell r="F2010">
            <v>0</v>
          </cell>
          <cell r="G2010">
            <v>0</v>
          </cell>
          <cell r="H2010">
            <v>0</v>
          </cell>
          <cell r="I2010">
            <v>0</v>
          </cell>
          <cell r="J2010">
            <v>0</v>
          </cell>
          <cell r="K2010">
            <v>0</v>
          </cell>
        </row>
        <row r="2011">
          <cell r="F2011">
            <v>0</v>
          </cell>
          <cell r="G2011">
            <v>0</v>
          </cell>
          <cell r="H2011">
            <v>0</v>
          </cell>
          <cell r="I2011">
            <v>0</v>
          </cell>
          <cell r="J2011">
            <v>0</v>
          </cell>
          <cell r="K2011">
            <v>0</v>
          </cell>
        </row>
        <row r="2012">
          <cell r="F2012">
            <v>0</v>
          </cell>
          <cell r="G2012">
            <v>0</v>
          </cell>
          <cell r="H2012">
            <v>0</v>
          </cell>
          <cell r="I2012">
            <v>0</v>
          </cell>
          <cell r="J2012">
            <v>0</v>
          </cell>
          <cell r="K2012">
            <v>0</v>
          </cell>
        </row>
        <row r="2013">
          <cell r="F2013">
            <v>0</v>
          </cell>
          <cell r="G2013">
            <v>0</v>
          </cell>
          <cell r="H2013">
            <v>0</v>
          </cell>
          <cell r="I2013">
            <v>0</v>
          </cell>
          <cell r="J2013">
            <v>0</v>
          </cell>
          <cell r="K2013">
            <v>0</v>
          </cell>
        </row>
        <row r="2014">
          <cell r="F2014">
            <v>0</v>
          </cell>
          <cell r="G2014">
            <v>0</v>
          </cell>
          <cell r="H2014">
            <v>0</v>
          </cell>
          <cell r="I2014">
            <v>0</v>
          </cell>
          <cell r="J2014">
            <v>0</v>
          </cell>
          <cell r="K2014">
            <v>0</v>
          </cell>
        </row>
        <row r="2015">
          <cell r="F2015">
            <v>0</v>
          </cell>
          <cell r="G2015">
            <v>0</v>
          </cell>
          <cell r="H2015">
            <v>0</v>
          </cell>
          <cell r="I2015">
            <v>0</v>
          </cell>
          <cell r="J2015">
            <v>0</v>
          </cell>
          <cell r="K2015">
            <v>0</v>
          </cell>
        </row>
        <row r="2017">
          <cell r="F2017">
            <v>0</v>
          </cell>
          <cell r="G2017">
            <v>0</v>
          </cell>
          <cell r="H2017">
            <v>0</v>
          </cell>
          <cell r="I2017">
            <v>0</v>
          </cell>
          <cell r="J2017">
            <v>0</v>
          </cell>
          <cell r="K2017">
            <v>0</v>
          </cell>
        </row>
        <row r="2018">
          <cell r="F2018">
            <v>0</v>
          </cell>
          <cell r="G2018">
            <v>0</v>
          </cell>
          <cell r="H2018">
            <v>0</v>
          </cell>
          <cell r="I2018">
            <v>0</v>
          </cell>
          <cell r="J2018">
            <v>0</v>
          </cell>
          <cell r="K2018">
            <v>0</v>
          </cell>
        </row>
        <row r="2026">
          <cell r="F2026">
            <v>-14250000000</v>
          </cell>
          <cell r="G2026">
            <v>0</v>
          </cell>
          <cell r="H2026">
            <v>-14250000000</v>
          </cell>
          <cell r="I2026">
            <v>0</v>
          </cell>
          <cell r="J2026">
            <v>-14250000000</v>
          </cell>
          <cell r="K2026">
            <v>-14250000000</v>
          </cell>
        </row>
        <row r="2027">
          <cell r="F2027">
            <v>-14250000000</v>
          </cell>
          <cell r="G2027">
            <v>0</v>
          </cell>
          <cell r="H2027">
            <v>-14250000000</v>
          </cell>
          <cell r="I2027">
            <v>0</v>
          </cell>
          <cell r="J2027">
            <v>-14250000000</v>
          </cell>
          <cell r="K2027">
            <v>-14250000000</v>
          </cell>
        </row>
        <row r="2030">
          <cell r="F2030">
            <v>700874754.21000004</v>
          </cell>
          <cell r="G2030">
            <v>0</v>
          </cell>
          <cell r="H2030">
            <v>700874754.21000004</v>
          </cell>
          <cell r="I2030">
            <v>0</v>
          </cell>
          <cell r="J2030">
            <v>700874754.21000004</v>
          </cell>
          <cell r="K2030">
            <v>705510399</v>
          </cell>
        </row>
        <row r="2031">
          <cell r="F2031">
            <v>0.01</v>
          </cell>
          <cell r="G2031">
            <v>0</v>
          </cell>
          <cell r="H2031">
            <v>0.01</v>
          </cell>
          <cell r="I2031">
            <v>0</v>
          </cell>
          <cell r="J2031">
            <v>0.01</v>
          </cell>
          <cell r="K2031">
            <v>0</v>
          </cell>
        </row>
        <row r="2032">
          <cell r="F2032">
            <v>2200000000</v>
          </cell>
          <cell r="G2032">
            <v>0</v>
          </cell>
          <cell r="H2032">
            <v>2200000000</v>
          </cell>
          <cell r="I2032">
            <v>0</v>
          </cell>
          <cell r="J2032">
            <v>2200000000</v>
          </cell>
          <cell r="K2032">
            <v>2200000000</v>
          </cell>
        </row>
        <row r="2033">
          <cell r="F2033">
            <v>2900874754.2200003</v>
          </cell>
          <cell r="G2033">
            <v>0</v>
          </cell>
          <cell r="H2033">
            <v>2900874754.2200003</v>
          </cell>
          <cell r="I2033">
            <v>0</v>
          </cell>
          <cell r="J2033">
            <v>2900874754.2200003</v>
          </cell>
          <cell r="K2033">
            <v>2905510399</v>
          </cell>
        </row>
        <row r="2035">
          <cell r="F2035">
            <v>7438897.0899999999</v>
          </cell>
          <cell r="G2035">
            <v>0</v>
          </cell>
          <cell r="H2035">
            <v>7438897.0899999999</v>
          </cell>
          <cell r="I2035">
            <v>0</v>
          </cell>
          <cell r="J2035">
            <v>7438897.0899999999</v>
          </cell>
          <cell r="K2035">
            <v>5111</v>
          </cell>
        </row>
        <row r="2036">
          <cell r="F2036">
            <v>113269956.81</v>
          </cell>
          <cell r="G2036">
            <v>0</v>
          </cell>
          <cell r="H2036">
            <v>113269956.81</v>
          </cell>
          <cell r="I2036">
            <v>0</v>
          </cell>
          <cell r="J2036">
            <v>113269956.81</v>
          </cell>
          <cell r="K2036">
            <v>5152148</v>
          </cell>
        </row>
        <row r="2037">
          <cell r="F2037">
            <v>-0.01</v>
          </cell>
          <cell r="G2037">
            <v>0</v>
          </cell>
          <cell r="H2037">
            <v>-0.01</v>
          </cell>
          <cell r="I2037">
            <v>0</v>
          </cell>
          <cell r="J2037">
            <v>-0.01</v>
          </cell>
          <cell r="K2037">
            <v>0</v>
          </cell>
        </row>
        <row r="2038">
          <cell r="F2038">
            <v>0</v>
          </cell>
          <cell r="G2038">
            <v>0</v>
          </cell>
          <cell r="H2038">
            <v>0</v>
          </cell>
          <cell r="I2038">
            <v>0</v>
          </cell>
          <cell r="J2038">
            <v>0</v>
          </cell>
          <cell r="K2038">
            <v>0</v>
          </cell>
        </row>
        <row r="2039">
          <cell r="F2039">
            <v>0</v>
          </cell>
          <cell r="G2039">
            <v>0</v>
          </cell>
          <cell r="H2039">
            <v>0</v>
          </cell>
          <cell r="I2039">
            <v>0</v>
          </cell>
          <cell r="J2039">
            <v>0</v>
          </cell>
          <cell r="K2039">
            <v>0</v>
          </cell>
        </row>
        <row r="2040">
          <cell r="F2040">
            <v>0.01</v>
          </cell>
          <cell r="G2040">
            <v>0</v>
          </cell>
          <cell r="H2040">
            <v>0.01</v>
          </cell>
          <cell r="I2040">
            <v>0</v>
          </cell>
          <cell r="J2040">
            <v>0.01</v>
          </cell>
          <cell r="K2040">
            <v>0</v>
          </cell>
        </row>
        <row r="2041">
          <cell r="F2041">
            <v>8685737.4800000004</v>
          </cell>
          <cell r="G2041">
            <v>0</v>
          </cell>
          <cell r="H2041">
            <v>8685737.4800000004</v>
          </cell>
          <cell r="I2041">
            <v>0</v>
          </cell>
          <cell r="J2041">
            <v>8685737.4800000004</v>
          </cell>
          <cell r="K2041">
            <v>-317837</v>
          </cell>
        </row>
        <row r="2042">
          <cell r="F2042">
            <v>30704149.800000001</v>
          </cell>
          <cell r="G2042">
            <v>0</v>
          </cell>
          <cell r="H2042">
            <v>30704149.800000001</v>
          </cell>
          <cell r="I2042">
            <v>0</v>
          </cell>
          <cell r="J2042">
            <v>30704149.800000001</v>
          </cell>
          <cell r="K2042">
            <v>30704150</v>
          </cell>
        </row>
        <row r="2043">
          <cell r="F2043">
            <v>11317640.15</v>
          </cell>
          <cell r="G2043">
            <v>0</v>
          </cell>
          <cell r="H2043">
            <v>11317640.15</v>
          </cell>
          <cell r="I2043">
            <v>0</v>
          </cell>
          <cell r="J2043">
            <v>11317640.15</v>
          </cell>
          <cell r="K2043">
            <v>11317640</v>
          </cell>
        </row>
        <row r="2044">
          <cell r="F2044">
            <v>247728</v>
          </cell>
          <cell r="G2044">
            <v>0</v>
          </cell>
          <cell r="H2044">
            <v>247728</v>
          </cell>
          <cell r="I2044">
            <v>0</v>
          </cell>
          <cell r="J2044">
            <v>247728</v>
          </cell>
          <cell r="K2044">
            <v>247728</v>
          </cell>
        </row>
        <row r="2045">
          <cell r="F2045">
            <v>3637108.56</v>
          </cell>
          <cell r="G2045">
            <v>0</v>
          </cell>
          <cell r="H2045">
            <v>3637108.56</v>
          </cell>
          <cell r="I2045">
            <v>0</v>
          </cell>
          <cell r="J2045">
            <v>3637108.56</v>
          </cell>
          <cell r="K2045">
            <v>3637109</v>
          </cell>
        </row>
        <row r="2046">
          <cell r="F2046">
            <v>15706</v>
          </cell>
          <cell r="G2046">
            <v>31940127.32</v>
          </cell>
          <cell r="H2046">
            <v>31955833.32</v>
          </cell>
          <cell r="I2046">
            <v>0</v>
          </cell>
          <cell r="J2046">
            <v>31955833.32</v>
          </cell>
          <cell r="K2046">
            <v>15706</v>
          </cell>
        </row>
        <row r="2047">
          <cell r="F2047">
            <v>3624681</v>
          </cell>
          <cell r="G2047">
            <v>0</v>
          </cell>
          <cell r="H2047">
            <v>3624681</v>
          </cell>
          <cell r="I2047">
            <v>0</v>
          </cell>
          <cell r="J2047">
            <v>3624681</v>
          </cell>
          <cell r="K2047">
            <v>3624681</v>
          </cell>
        </row>
        <row r="2048">
          <cell r="F2048">
            <v>28535588.219999999</v>
          </cell>
          <cell r="G2048">
            <v>0</v>
          </cell>
          <cell r="H2048">
            <v>28535588.219999999</v>
          </cell>
          <cell r="I2048">
            <v>0</v>
          </cell>
          <cell r="J2048">
            <v>28535588.219999999</v>
          </cell>
          <cell r="K2048">
            <v>24986486</v>
          </cell>
        </row>
        <row r="2049">
          <cell r="F2049">
            <v>28464317.510000002</v>
          </cell>
          <cell r="G2049">
            <v>0</v>
          </cell>
          <cell r="H2049">
            <v>28464317.510000002</v>
          </cell>
          <cell r="I2049">
            <v>0</v>
          </cell>
          <cell r="J2049">
            <v>28464317.510000002</v>
          </cell>
          <cell r="K2049">
            <v>24920794</v>
          </cell>
        </row>
        <row r="2050">
          <cell r="F2050">
            <v>-65551070.399999999</v>
          </cell>
          <cell r="G2050">
            <v>8941397</v>
          </cell>
          <cell r="H2050">
            <v>-56609673.399999999</v>
          </cell>
          <cell r="I2050">
            <v>0</v>
          </cell>
          <cell r="J2050">
            <v>-56609673.399999999</v>
          </cell>
          <cell r="K2050">
            <v>163510840</v>
          </cell>
        </row>
        <row r="2051">
          <cell r="F2051">
            <v>2907.7</v>
          </cell>
          <cell r="G2051">
            <v>0</v>
          </cell>
          <cell r="H2051">
            <v>2907.7</v>
          </cell>
          <cell r="I2051">
            <v>0</v>
          </cell>
          <cell r="J2051">
            <v>2907.7</v>
          </cell>
          <cell r="K2051">
            <v>36716</v>
          </cell>
        </row>
        <row r="2052">
          <cell r="F2052">
            <v>-0.01</v>
          </cell>
          <cell r="G2052">
            <v>0</v>
          </cell>
          <cell r="H2052">
            <v>-0.01</v>
          </cell>
          <cell r="I2052">
            <v>0</v>
          </cell>
          <cell r="J2052">
            <v>-0.01</v>
          </cell>
          <cell r="K2052">
            <v>0</v>
          </cell>
        </row>
        <row r="2053">
          <cell r="F2053">
            <v>170393347.91</v>
          </cell>
          <cell r="G2053">
            <v>40881524.32</v>
          </cell>
          <cell r="H2053">
            <v>211274872.22999999</v>
          </cell>
          <cell r="I2053">
            <v>0</v>
          </cell>
          <cell r="J2053">
            <v>211274872.22999999</v>
          </cell>
          <cell r="K2053">
            <v>267841272</v>
          </cell>
        </row>
        <row r="2059">
          <cell r="F2059">
            <v>166316728.33000001</v>
          </cell>
          <cell r="G2059">
            <v>0</v>
          </cell>
          <cell r="H2059">
            <v>166316728.33000001</v>
          </cell>
          <cell r="I2059">
            <v>0</v>
          </cell>
          <cell r="J2059">
            <v>166316728.33000001</v>
          </cell>
          <cell r="K2059">
            <v>166316728</v>
          </cell>
        </row>
        <row r="2060">
          <cell r="F2060">
            <v>166316728.33000001</v>
          </cell>
          <cell r="G2060">
            <v>0</v>
          </cell>
          <cell r="H2060">
            <v>166316728.33000001</v>
          </cell>
          <cell r="I2060">
            <v>0</v>
          </cell>
          <cell r="J2060">
            <v>166316728.33000001</v>
          </cell>
          <cell r="K2060">
            <v>166316728</v>
          </cell>
        </row>
        <row r="2062">
          <cell r="F2062">
            <v>6531494.6699999999</v>
          </cell>
          <cell r="G2062">
            <v>0</v>
          </cell>
          <cell r="H2062">
            <v>6531494.6699999999</v>
          </cell>
          <cell r="I2062">
            <v>0</v>
          </cell>
          <cell r="J2062">
            <v>6531494.6699999999</v>
          </cell>
          <cell r="K2062">
            <v>6531495</v>
          </cell>
        </row>
        <row r="2063">
          <cell r="F2063">
            <v>6531494.6699999999</v>
          </cell>
          <cell r="G2063">
            <v>0</v>
          </cell>
          <cell r="H2063">
            <v>6531494.6699999999</v>
          </cell>
          <cell r="I2063">
            <v>0</v>
          </cell>
          <cell r="J2063">
            <v>6531494.6699999999</v>
          </cell>
          <cell r="K2063">
            <v>6531495</v>
          </cell>
        </row>
        <row r="2065">
          <cell r="F2065">
            <v>-166229896.34</v>
          </cell>
          <cell r="G2065">
            <v>0</v>
          </cell>
          <cell r="H2065">
            <v>-166229896.34</v>
          </cell>
          <cell r="I2065">
            <v>0</v>
          </cell>
          <cell r="J2065">
            <v>-166229896.34</v>
          </cell>
          <cell r="K2065">
            <v>-166229896</v>
          </cell>
        </row>
        <row r="2066">
          <cell r="F2066">
            <v>-166229896.34</v>
          </cell>
          <cell r="G2066">
            <v>0</v>
          </cell>
          <cell r="H2066">
            <v>-166229896.34</v>
          </cell>
          <cell r="I2066">
            <v>0</v>
          </cell>
          <cell r="J2066">
            <v>-166229896.34</v>
          </cell>
          <cell r="K2066">
            <v>-166229896</v>
          </cell>
        </row>
        <row r="2068">
          <cell r="F2068">
            <v>-6531314.6699999999</v>
          </cell>
          <cell r="G2068">
            <v>0</v>
          </cell>
          <cell r="H2068">
            <v>-6531314.6699999999</v>
          </cell>
          <cell r="I2068">
            <v>0</v>
          </cell>
          <cell r="J2068">
            <v>-6531314.6699999999</v>
          </cell>
          <cell r="K2068">
            <v>-6531315</v>
          </cell>
        </row>
        <row r="2069">
          <cell r="F2069">
            <v>-6531314.6699999999</v>
          </cell>
          <cell r="G2069">
            <v>0</v>
          </cell>
          <cell r="H2069">
            <v>-6531314.6699999999</v>
          </cell>
          <cell r="I2069">
            <v>0</v>
          </cell>
          <cell r="J2069">
            <v>-6531314.6699999999</v>
          </cell>
          <cell r="K2069">
            <v>-6531315</v>
          </cell>
        </row>
        <row r="2071">
          <cell r="F2071">
            <v>11220438478.450001</v>
          </cell>
          <cell r="G2071">
            <v>0</v>
          </cell>
          <cell r="H2071">
            <v>11220438478.450001</v>
          </cell>
          <cell r="I2071">
            <v>0</v>
          </cell>
          <cell r="J2071">
            <v>11220438478.450001</v>
          </cell>
          <cell r="K2071">
            <v>11220438478</v>
          </cell>
        </row>
        <row r="2072">
          <cell r="F2072">
            <v>11220438478.450001</v>
          </cell>
          <cell r="G2072">
            <v>0</v>
          </cell>
          <cell r="H2072">
            <v>11220438478.450001</v>
          </cell>
          <cell r="I2072">
            <v>0</v>
          </cell>
          <cell r="J2072">
            <v>11220438478.450001</v>
          </cell>
          <cell r="K2072">
            <v>11220438478</v>
          </cell>
        </row>
        <row r="2074">
          <cell r="F2074">
            <v>-11220438478.030001</v>
          </cell>
          <cell r="G2074">
            <v>0</v>
          </cell>
          <cell r="H2074">
            <v>-11220438478.030001</v>
          </cell>
          <cell r="I2074">
            <v>0</v>
          </cell>
          <cell r="J2074">
            <v>-11220438478.030001</v>
          </cell>
          <cell r="K2074">
            <v>-11220438478</v>
          </cell>
        </row>
        <row r="2075">
          <cell r="F2075">
            <v>-11220438478.030001</v>
          </cell>
          <cell r="G2075">
            <v>0</v>
          </cell>
          <cell r="H2075">
            <v>-11220438478.030001</v>
          </cell>
          <cell r="I2075">
            <v>0</v>
          </cell>
          <cell r="J2075">
            <v>-11220438478.030001</v>
          </cell>
          <cell r="K2075">
            <v>-11220438478</v>
          </cell>
        </row>
        <row r="2077">
          <cell r="F2077">
            <v>7250000.0099999998</v>
          </cell>
          <cell r="G2077">
            <v>0</v>
          </cell>
          <cell r="H2077">
            <v>7250000.0099999998</v>
          </cell>
          <cell r="I2077">
            <v>0</v>
          </cell>
          <cell r="J2077">
            <v>7250000.0099999998</v>
          </cell>
          <cell r="K2077">
            <v>494377348</v>
          </cell>
        </row>
        <row r="2078">
          <cell r="F2078">
            <v>7250000.0099999998</v>
          </cell>
          <cell r="G2078">
            <v>0</v>
          </cell>
          <cell r="H2078">
            <v>7250000.0099999998</v>
          </cell>
          <cell r="I2078">
            <v>0</v>
          </cell>
          <cell r="J2078">
            <v>7250000.0099999998</v>
          </cell>
          <cell r="K2078">
            <v>494377348</v>
          </cell>
        </row>
        <row r="2080">
          <cell r="F2080">
            <v>-7337012.4199999999</v>
          </cell>
          <cell r="G2080">
            <v>0</v>
          </cell>
          <cell r="H2080">
            <v>-7337012.4199999999</v>
          </cell>
          <cell r="I2080">
            <v>0</v>
          </cell>
          <cell r="J2080">
            <v>-7337012.4199999999</v>
          </cell>
          <cell r="K2080">
            <v>-35700785</v>
          </cell>
        </row>
        <row r="2081">
          <cell r="F2081">
            <v>-7337012.4199999999</v>
          </cell>
          <cell r="G2081">
            <v>0</v>
          </cell>
          <cell r="H2081">
            <v>-7337012.4199999999</v>
          </cell>
          <cell r="I2081">
            <v>0</v>
          </cell>
          <cell r="J2081">
            <v>-7337012.4199999999</v>
          </cell>
          <cell r="K2081">
            <v>-35700785</v>
          </cell>
        </row>
        <row r="2083">
          <cell r="F2083">
            <v>0</v>
          </cell>
          <cell r="G2083">
            <v>0</v>
          </cell>
          <cell r="H2083">
            <v>0</v>
          </cell>
          <cell r="I2083">
            <v>0</v>
          </cell>
          <cell r="J2083">
            <v>0</v>
          </cell>
          <cell r="K2083">
            <v>0</v>
          </cell>
        </row>
        <row r="2085">
          <cell r="F2085">
            <v>0</v>
          </cell>
          <cell r="G2085">
            <v>0</v>
          </cell>
          <cell r="H2085">
            <v>0</v>
          </cell>
          <cell r="I2085">
            <v>0</v>
          </cell>
          <cell r="J2085">
            <v>0</v>
          </cell>
          <cell r="K2085">
            <v>0</v>
          </cell>
        </row>
        <row r="2087">
          <cell r="F2087">
            <v>1946000000</v>
          </cell>
          <cell r="G2087">
            <v>0</v>
          </cell>
          <cell r="H2087">
            <v>1946000000</v>
          </cell>
          <cell r="I2087">
            <v>0</v>
          </cell>
          <cell r="J2087">
            <v>1946000000</v>
          </cell>
          <cell r="K2087">
            <v>1946000000</v>
          </cell>
        </row>
        <row r="2088">
          <cell r="F2088">
            <v>1946000000</v>
          </cell>
          <cell r="G2088">
            <v>0</v>
          </cell>
          <cell r="H2088">
            <v>1946000000</v>
          </cell>
          <cell r="I2088">
            <v>0</v>
          </cell>
          <cell r="J2088">
            <v>1946000000</v>
          </cell>
          <cell r="K2088">
            <v>1946000000</v>
          </cell>
        </row>
        <row r="2091">
          <cell r="F2091">
            <v>221010945.09</v>
          </cell>
          <cell r="G2091">
            <v>0</v>
          </cell>
          <cell r="H2091">
            <v>221010945.09</v>
          </cell>
          <cell r="I2091">
            <v>0</v>
          </cell>
          <cell r="J2091">
            <v>221010945.09</v>
          </cell>
          <cell r="K2091">
            <v>447219406</v>
          </cell>
        </row>
        <row r="2092">
          <cell r="F2092">
            <v>52392872.43</v>
          </cell>
          <cell r="G2092">
            <v>0</v>
          </cell>
          <cell r="H2092">
            <v>52392872.43</v>
          </cell>
          <cell r="I2092">
            <v>0</v>
          </cell>
          <cell r="J2092">
            <v>52392872.43</v>
          </cell>
          <cell r="K2092">
            <v>130167572</v>
          </cell>
        </row>
        <row r="2093">
          <cell r="F2093">
            <v>32942561.739999998</v>
          </cell>
          <cell r="G2093">
            <v>0</v>
          </cell>
          <cell r="H2093">
            <v>32942561.739999998</v>
          </cell>
          <cell r="I2093">
            <v>0</v>
          </cell>
          <cell r="J2093">
            <v>32942561.739999998</v>
          </cell>
          <cell r="K2093">
            <v>97318498</v>
          </cell>
        </row>
        <row r="2094">
          <cell r="F2094">
            <v>-0.51</v>
          </cell>
          <cell r="G2094">
            <v>0</v>
          </cell>
          <cell r="H2094">
            <v>-0.51</v>
          </cell>
          <cell r="I2094">
            <v>0</v>
          </cell>
          <cell r="J2094">
            <v>-0.51</v>
          </cell>
          <cell r="K2094">
            <v>0</v>
          </cell>
        </row>
        <row r="2095">
          <cell r="F2095">
            <v>642005875.38999999</v>
          </cell>
          <cell r="G2095">
            <v>0</v>
          </cell>
          <cell r="H2095">
            <v>642005875.38999999</v>
          </cell>
          <cell r="I2095">
            <v>0</v>
          </cell>
          <cell r="J2095">
            <v>642005875.38999999</v>
          </cell>
          <cell r="K2095">
            <v>214615387</v>
          </cell>
        </row>
        <row r="2096">
          <cell r="F2096">
            <v>0</v>
          </cell>
          <cell r="G2096">
            <v>0</v>
          </cell>
          <cell r="H2096">
            <v>0</v>
          </cell>
          <cell r="I2096">
            <v>0</v>
          </cell>
          <cell r="J2096">
            <v>0</v>
          </cell>
          <cell r="K2096">
            <v>0</v>
          </cell>
        </row>
        <row r="2097">
          <cell r="F2097">
            <v>34735852.979999997</v>
          </cell>
          <cell r="G2097">
            <v>0</v>
          </cell>
          <cell r="H2097">
            <v>34735852.979999997</v>
          </cell>
          <cell r="I2097">
            <v>0</v>
          </cell>
          <cell r="J2097">
            <v>34735852.979999997</v>
          </cell>
          <cell r="K2097">
            <v>66921356</v>
          </cell>
        </row>
        <row r="2098">
          <cell r="F2098">
            <v>5883335.8799999999</v>
          </cell>
          <cell r="G2098">
            <v>0</v>
          </cell>
          <cell r="H2098">
            <v>5883335.8799999999</v>
          </cell>
          <cell r="I2098">
            <v>0</v>
          </cell>
          <cell r="J2098">
            <v>5883335.8799999999</v>
          </cell>
          <cell r="K2098">
            <v>235418224</v>
          </cell>
        </row>
        <row r="2099">
          <cell r="F2099">
            <v>10773477.17</v>
          </cell>
          <cell r="G2099">
            <v>0</v>
          </cell>
          <cell r="H2099">
            <v>10773477.17</v>
          </cell>
          <cell r="I2099">
            <v>0</v>
          </cell>
          <cell r="J2099">
            <v>10773477.17</v>
          </cell>
          <cell r="K2099">
            <v>669847</v>
          </cell>
        </row>
        <row r="2100">
          <cell r="F2100">
            <v>658705.91</v>
          </cell>
          <cell r="G2100">
            <v>0</v>
          </cell>
          <cell r="H2100">
            <v>658705.91</v>
          </cell>
          <cell r="I2100">
            <v>0</v>
          </cell>
          <cell r="J2100">
            <v>658705.91</v>
          </cell>
          <cell r="K2100">
            <v>4483795</v>
          </cell>
        </row>
        <row r="2101">
          <cell r="F2101">
            <v>296655.09000000003</v>
          </cell>
          <cell r="G2101">
            <v>0</v>
          </cell>
          <cell r="H2101">
            <v>296655.09000000003</v>
          </cell>
          <cell r="I2101">
            <v>0</v>
          </cell>
          <cell r="J2101">
            <v>296655.09000000003</v>
          </cell>
          <cell r="K2101">
            <v>77683001</v>
          </cell>
        </row>
        <row r="2102">
          <cell r="F2102">
            <v>925985.02</v>
          </cell>
          <cell r="G2102">
            <v>0</v>
          </cell>
          <cell r="H2102">
            <v>925985.02</v>
          </cell>
          <cell r="I2102">
            <v>0</v>
          </cell>
          <cell r="J2102">
            <v>925985.02</v>
          </cell>
          <cell r="K2102">
            <v>238403379</v>
          </cell>
        </row>
        <row r="2103">
          <cell r="F2103">
            <v>46380480.57</v>
          </cell>
          <cell r="G2103">
            <v>0</v>
          </cell>
          <cell r="H2103">
            <v>46380480.57</v>
          </cell>
          <cell r="I2103">
            <v>0</v>
          </cell>
          <cell r="J2103">
            <v>46380480.57</v>
          </cell>
          <cell r="K2103">
            <v>13753117</v>
          </cell>
        </row>
        <row r="2104">
          <cell r="F2104">
            <v>192828.18</v>
          </cell>
          <cell r="G2104">
            <v>0</v>
          </cell>
          <cell r="H2104">
            <v>192828.18</v>
          </cell>
          <cell r="I2104">
            <v>0</v>
          </cell>
          <cell r="J2104">
            <v>192828.18</v>
          </cell>
          <cell r="K2104">
            <v>4134412</v>
          </cell>
        </row>
        <row r="2105">
          <cell r="F2105">
            <v>71398.12</v>
          </cell>
          <cell r="G2105">
            <v>0</v>
          </cell>
          <cell r="H2105">
            <v>71398.12</v>
          </cell>
          <cell r="I2105">
            <v>0</v>
          </cell>
          <cell r="J2105">
            <v>71398.12</v>
          </cell>
          <cell r="K2105">
            <v>63196</v>
          </cell>
        </row>
        <row r="2106">
          <cell r="F2106">
            <v>1048270973.0599999</v>
          </cell>
          <cell r="G2106">
            <v>0</v>
          </cell>
          <cell r="H2106">
            <v>1048270973.0599999</v>
          </cell>
          <cell r="I2106">
            <v>0</v>
          </cell>
          <cell r="J2106">
            <v>1048270973.0599999</v>
          </cell>
          <cell r="K2106">
            <v>1530851190</v>
          </cell>
        </row>
        <row r="2135">
          <cell r="F2135">
            <v>0</v>
          </cell>
          <cell r="G2135">
            <v>0</v>
          </cell>
          <cell r="H2135">
            <v>0</v>
          </cell>
          <cell r="I2135">
            <v>0</v>
          </cell>
          <cell r="J2135">
            <v>0</v>
          </cell>
          <cell r="K2135">
            <v>0</v>
          </cell>
        </row>
        <row r="2137">
          <cell r="F2137">
            <v>0</v>
          </cell>
          <cell r="G2137">
            <v>0</v>
          </cell>
          <cell r="H2137">
            <v>0</v>
          </cell>
          <cell r="I2137">
            <v>0</v>
          </cell>
          <cell r="J2137">
            <v>0</v>
          </cell>
          <cell r="K2137">
            <v>0</v>
          </cell>
        </row>
        <row r="2139">
          <cell r="F2139">
            <v>0</v>
          </cell>
          <cell r="G2139">
            <v>2200000000</v>
          </cell>
          <cell r="H2139">
            <v>2200000000</v>
          </cell>
          <cell r="I2139">
            <v>0</v>
          </cell>
          <cell r="J2139">
            <v>2200000000</v>
          </cell>
          <cell r="K2139">
            <v>0</v>
          </cell>
        </row>
        <row r="2140">
          <cell r="F2140">
            <v>0</v>
          </cell>
          <cell r="G2140">
            <v>2200000000</v>
          </cell>
          <cell r="H2140">
            <v>2200000000</v>
          </cell>
          <cell r="I2140">
            <v>0</v>
          </cell>
          <cell r="J2140">
            <v>2200000000</v>
          </cell>
          <cell r="K2140">
            <v>0</v>
          </cell>
        </row>
        <row r="2142">
          <cell r="F2142">
            <v>29995117.649999999</v>
          </cell>
          <cell r="G2142">
            <v>0</v>
          </cell>
          <cell r="H2142">
            <v>29995117.649999999</v>
          </cell>
          <cell r="I2142">
            <v>0</v>
          </cell>
          <cell r="J2142">
            <v>29995117.649999999</v>
          </cell>
          <cell r="K2142">
            <v>50227837</v>
          </cell>
        </row>
        <row r="2143">
          <cell r="F2143">
            <v>121762563.79000001</v>
          </cell>
          <cell r="G2143">
            <v>45964</v>
          </cell>
          <cell r="H2143">
            <v>121808527.79000001</v>
          </cell>
          <cell r="I2143">
            <v>0</v>
          </cell>
          <cell r="J2143">
            <v>121808527.79000001</v>
          </cell>
          <cell r="K2143">
            <v>61838103</v>
          </cell>
        </row>
        <row r="2144">
          <cell r="F2144">
            <v>11398278.99</v>
          </cell>
          <cell r="G2144">
            <v>0</v>
          </cell>
          <cell r="H2144">
            <v>11398278.99</v>
          </cell>
          <cell r="I2144">
            <v>0</v>
          </cell>
          <cell r="J2144">
            <v>11398278.99</v>
          </cell>
          <cell r="K2144">
            <v>3229395</v>
          </cell>
        </row>
        <row r="2145">
          <cell r="F2145">
            <v>10077102.4</v>
          </cell>
          <cell r="G2145">
            <v>268627</v>
          </cell>
          <cell r="H2145">
            <v>10345729.4</v>
          </cell>
          <cell r="I2145">
            <v>0</v>
          </cell>
          <cell r="J2145">
            <v>10345729.4</v>
          </cell>
          <cell r="K2145">
            <v>13689055</v>
          </cell>
        </row>
        <row r="2146">
          <cell r="F2146">
            <v>14872910</v>
          </cell>
          <cell r="G2146">
            <v>0</v>
          </cell>
          <cell r="H2146">
            <v>14872910</v>
          </cell>
          <cell r="I2146">
            <v>0</v>
          </cell>
          <cell r="J2146">
            <v>14872910</v>
          </cell>
          <cell r="K2146">
            <v>15392080</v>
          </cell>
        </row>
        <row r="2147">
          <cell r="F2147">
            <v>74190070.739999995</v>
          </cell>
          <cell r="G2147">
            <v>0</v>
          </cell>
          <cell r="H2147">
            <v>74190070.739999995</v>
          </cell>
          <cell r="I2147">
            <v>0</v>
          </cell>
          <cell r="J2147">
            <v>74190070.739999995</v>
          </cell>
          <cell r="K2147">
            <v>58055614</v>
          </cell>
        </row>
        <row r="2148">
          <cell r="F2148">
            <v>214385719.88</v>
          </cell>
          <cell r="G2148">
            <v>3212871.05</v>
          </cell>
          <cell r="H2148">
            <v>217598590.93000001</v>
          </cell>
          <cell r="I2148">
            <v>0</v>
          </cell>
          <cell r="J2148">
            <v>217598590.93000001</v>
          </cell>
          <cell r="K2148">
            <v>144176485</v>
          </cell>
        </row>
        <row r="2149">
          <cell r="F2149">
            <v>5425150.1399999997</v>
          </cell>
          <cell r="G2149">
            <v>67507.960000000006</v>
          </cell>
          <cell r="H2149">
            <v>5492658.0999999996</v>
          </cell>
          <cell r="I2149">
            <v>0</v>
          </cell>
          <cell r="J2149">
            <v>5492658.0999999996</v>
          </cell>
          <cell r="K2149">
            <v>8470350</v>
          </cell>
        </row>
        <row r="2150">
          <cell r="F2150">
            <v>-1522315.26</v>
          </cell>
          <cell r="G2150">
            <v>0</v>
          </cell>
          <cell r="H2150">
            <v>-1522315.26</v>
          </cell>
          <cell r="I2150">
            <v>0</v>
          </cell>
          <cell r="J2150">
            <v>-1522315.26</v>
          </cell>
          <cell r="K2150">
            <v>2547909</v>
          </cell>
        </row>
        <row r="2151">
          <cell r="F2151">
            <v>7774263.4199999999</v>
          </cell>
          <cell r="G2151">
            <v>0</v>
          </cell>
          <cell r="H2151">
            <v>7774263.4199999999</v>
          </cell>
          <cell r="I2151">
            <v>0</v>
          </cell>
          <cell r="J2151">
            <v>7774263.4199999999</v>
          </cell>
          <cell r="K2151">
            <v>592223</v>
          </cell>
        </row>
        <row r="2152">
          <cell r="F2152">
            <v>4722141.9800000004</v>
          </cell>
          <cell r="G2152">
            <v>0</v>
          </cell>
          <cell r="H2152">
            <v>4722141.9800000004</v>
          </cell>
          <cell r="I2152">
            <v>0</v>
          </cell>
          <cell r="J2152">
            <v>4722141.9800000004</v>
          </cell>
          <cell r="K2152">
            <v>5653168</v>
          </cell>
        </row>
        <row r="2153">
          <cell r="F2153">
            <v>10074214.85</v>
          </cell>
          <cell r="G2153">
            <v>0</v>
          </cell>
          <cell r="H2153">
            <v>10074214.85</v>
          </cell>
          <cell r="I2153">
            <v>0</v>
          </cell>
          <cell r="J2153">
            <v>10074214.85</v>
          </cell>
          <cell r="K2153">
            <v>8833463</v>
          </cell>
        </row>
        <row r="2154">
          <cell r="F2154">
            <v>100032.96000000001</v>
          </cell>
          <cell r="G2154">
            <v>2422</v>
          </cell>
          <cell r="H2154">
            <v>102454.96</v>
          </cell>
          <cell r="I2154">
            <v>0</v>
          </cell>
          <cell r="J2154">
            <v>102454.96</v>
          </cell>
          <cell r="K2154">
            <v>8279621</v>
          </cell>
        </row>
        <row r="2155">
          <cell r="F2155">
            <v>503255251.54000002</v>
          </cell>
          <cell r="G2155">
            <v>3597392.01</v>
          </cell>
          <cell r="H2155">
            <v>506852643.55000007</v>
          </cell>
          <cell r="I2155">
            <v>0</v>
          </cell>
          <cell r="J2155">
            <v>506852643.55000007</v>
          </cell>
          <cell r="K2155">
            <v>380985303</v>
          </cell>
        </row>
        <row r="2158">
          <cell r="F2158">
            <v>0</v>
          </cell>
          <cell r="G2158">
            <v>0</v>
          </cell>
          <cell r="H2158">
            <v>0</v>
          </cell>
          <cell r="I2158">
            <v>0</v>
          </cell>
          <cell r="J2158">
            <v>0</v>
          </cell>
          <cell r="K2158">
            <v>0</v>
          </cell>
        </row>
        <row r="2159">
          <cell r="F2159">
            <v>0</v>
          </cell>
          <cell r="G2159">
            <v>0</v>
          </cell>
          <cell r="H2159">
            <v>0</v>
          </cell>
          <cell r="I2159">
            <v>0</v>
          </cell>
          <cell r="J2159">
            <v>0</v>
          </cell>
          <cell r="K2159">
            <v>0</v>
          </cell>
        </row>
        <row r="2161">
          <cell r="F2161">
            <v>-1890476136.8699999</v>
          </cell>
          <cell r="G2161">
            <v>614560249.51999998</v>
          </cell>
          <cell r="H2161">
            <v>-1275915887.3499999</v>
          </cell>
          <cell r="I2161">
            <v>0</v>
          </cell>
          <cell r="J2161">
            <v>-1275915887.3499999</v>
          </cell>
          <cell r="K2161">
            <v>-1709524192</v>
          </cell>
        </row>
        <row r="2162">
          <cell r="F2162">
            <v>-1890476136.8699999</v>
          </cell>
          <cell r="G2162">
            <v>614560249.51999998</v>
          </cell>
          <cell r="H2162">
            <v>-1275915887.3499999</v>
          </cell>
          <cell r="I2162">
            <v>0</v>
          </cell>
          <cell r="J2162">
            <v>-1275915887.3499999</v>
          </cell>
          <cell r="K2162">
            <v>-1709524192</v>
          </cell>
        </row>
        <row r="2164">
          <cell r="F2164">
            <v>1683774697.54</v>
          </cell>
          <cell r="G2164">
            <v>-614483887.51999998</v>
          </cell>
          <cell r="H2164">
            <v>1069290810.02</v>
          </cell>
          <cell r="I2164">
            <v>0</v>
          </cell>
          <cell r="J2164">
            <v>1069290810.02</v>
          </cell>
          <cell r="K2164">
            <v>1504953213</v>
          </cell>
        </row>
        <row r="2165">
          <cell r="F2165">
            <v>206703279.94999999</v>
          </cell>
          <cell r="G2165">
            <v>-76362</v>
          </cell>
          <cell r="H2165">
            <v>206626917.94999999</v>
          </cell>
          <cell r="I2165">
            <v>0</v>
          </cell>
          <cell r="J2165">
            <v>206626917.94999999</v>
          </cell>
          <cell r="K2165">
            <v>204570979</v>
          </cell>
        </row>
        <row r="2166">
          <cell r="F2166">
            <v>1890477977.49</v>
          </cell>
          <cell r="G2166">
            <v>-614560249.51999998</v>
          </cell>
          <cell r="H2166">
            <v>1275917727.97</v>
          </cell>
          <cell r="I2166">
            <v>0</v>
          </cell>
          <cell r="J2166">
            <v>1275917727.97</v>
          </cell>
          <cell r="K2166">
            <v>1709524192</v>
          </cell>
        </row>
        <row r="2167">
          <cell r="F2167">
            <v>3.3080577850341797E-5</v>
          </cell>
          <cell r="G2167">
            <v>7.152557373046875E-7</v>
          </cell>
          <cell r="H2167">
            <v>7.5697898864746094E-6</v>
          </cell>
          <cell r="I2167">
            <v>0</v>
          </cell>
          <cell r="J2167">
            <v>7.5697898864746094E-6</v>
          </cell>
          <cell r="K2167">
            <v>-4.2500038146972656</v>
          </cell>
        </row>
      </sheetData>
      <sheetData sheetId="24" refreshError="1"/>
      <sheetData sheetId="25" refreshError="1"/>
      <sheetData sheetId="26" refreshError="1"/>
      <sheetData sheetId="27" refreshError="1"/>
      <sheetData sheetId="2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ly 2000"/>
      <sheetName val="June 2000"/>
      <sheetName val="Sheet3"/>
    </sheetNames>
    <sheetDataSet>
      <sheetData sheetId="0" refreshError="1"/>
      <sheetData sheetId="1" refreshError="1">
        <row r="57">
          <cell r="N57" t="str">
            <v xml:space="preserve">Notes: </v>
          </cell>
        </row>
        <row r="58">
          <cell r="A58" t="str">
            <v xml:space="preserve">Notes: </v>
          </cell>
          <cell r="N58" t="str">
            <v>1.  The billing date have been taken based on billing inputs.  Approximation of + or - 2% could be expected.</v>
          </cell>
        </row>
        <row r="59">
          <cell r="A59" t="str">
            <v>1.   USD 125,000 relating to Lucent Tech has been included in the April 2000 billing for E-Biz USA.  This had been earlier considered in period ended March 31, 2000.</v>
          </cell>
        </row>
        <row r="60">
          <cell r="A60" t="str">
            <v>2.  The billing date have been taken based on billing inputs.  Approximation of + or - 2% could be expected.</v>
          </cell>
        </row>
      </sheetData>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cy Rates"/>
      <sheetName val="10"/>
      <sheetName val="Entity wise in INR"/>
      <sheetName val="IEAI"/>
      <sheetName val="IEEL"/>
      <sheetName val="IEG"/>
      <sheetName val="IEJKK"/>
    </sheetNames>
    <sheetDataSet>
      <sheetData sheetId="0">
        <row r="3">
          <cell r="C3">
            <v>60.3566</v>
          </cell>
        </row>
        <row r="11">
          <cell r="F11">
            <v>98.581800000000001</v>
          </cell>
        </row>
        <row r="13">
          <cell r="B13">
            <v>61.790799999999997</v>
          </cell>
        </row>
      </sheetData>
      <sheetData sheetId="1"/>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Summary"/>
      <sheetName val="P&amp;L Feb 2001 cumulative"/>
      <sheetName val="P&amp;L February"/>
      <sheetName val="P &amp; L Qr.II-QI"/>
      <sheetName val="BS Feb. 2001"/>
      <sheetName val="Cashflows"/>
      <sheetName val="Ratios"/>
      <sheetName val="Trends-sales"/>
      <sheetName val="Forecast"/>
      <sheetName val="customer data sheet"/>
      <sheetName val="Investment"/>
      <sheetName val="Workings-Unformatted "/>
      <sheetName val="provision workings-dont print"/>
      <sheetName val="Data Tables"/>
      <sheetName val="Sheet1"/>
      <sheetName val="Sheet2"/>
    </sheetNames>
    <sheetDataSet>
      <sheetData sheetId="0" refreshError="1"/>
      <sheetData sheetId="1" refreshError="1"/>
      <sheetData sheetId="2" refreshError="1">
        <row r="3">
          <cell r="B3" t="str">
            <v>MindTree Consulting Private Limited</v>
          </cell>
        </row>
        <row r="4">
          <cell r="G4" t="str">
            <v xml:space="preserve"> </v>
          </cell>
          <cell r="N4" t="str">
            <v>in USD</v>
          </cell>
        </row>
        <row r="5">
          <cell r="B5" t="str">
            <v>Profit and Loss Account for the period ended February 28, 2001</v>
          </cell>
        </row>
        <row r="7">
          <cell r="B7" t="str">
            <v>Particulars</v>
          </cell>
          <cell r="C7" t="str">
            <v>Notes</v>
          </cell>
          <cell r="D7" t="str">
            <v>E-Biz USA</v>
          </cell>
          <cell r="G7" t="str">
            <v>E-Biz India</v>
          </cell>
          <cell r="J7" t="str">
            <v>T-Biz</v>
          </cell>
          <cell r="M7" t="str">
            <v>Corp.</v>
          </cell>
          <cell r="P7" t="str">
            <v>Total</v>
          </cell>
        </row>
        <row r="8">
          <cell r="D8" t="str">
            <v>Plan</v>
          </cell>
          <cell r="E8" t="str">
            <v>Actual</v>
          </cell>
          <cell r="F8" t="str">
            <v>%</v>
          </cell>
          <cell r="G8" t="str">
            <v>Plan</v>
          </cell>
          <cell r="H8" t="str">
            <v>Actual</v>
          </cell>
          <cell r="I8" t="str">
            <v>%</v>
          </cell>
          <cell r="J8" t="str">
            <v>Plan</v>
          </cell>
          <cell r="K8" t="str">
            <v>Actual</v>
          </cell>
          <cell r="L8" t="str">
            <v>%</v>
          </cell>
          <cell r="M8" t="str">
            <v>Plan</v>
          </cell>
          <cell r="N8" t="str">
            <v>Actual</v>
          </cell>
          <cell r="O8" t="str">
            <v>%</v>
          </cell>
          <cell r="P8" t="str">
            <v>Plan</v>
          </cell>
          <cell r="Q8" t="str">
            <v>Actual</v>
          </cell>
        </row>
        <row r="10">
          <cell r="B10" t="str">
            <v>Sales / Revenue</v>
          </cell>
          <cell r="C10">
            <v>1</v>
          </cell>
          <cell r="D10">
            <v>9142943</v>
          </cell>
          <cell r="E10">
            <v>7394578.75</v>
          </cell>
          <cell r="F10">
            <v>-0.1912255441163748</v>
          </cell>
          <cell r="G10">
            <v>3615989.8965517241</v>
          </cell>
          <cell r="H10">
            <v>2399600.150235679</v>
          </cell>
          <cell r="I10">
            <v>-0.3363919095780708</v>
          </cell>
          <cell r="J10">
            <v>3515404</v>
          </cell>
          <cell r="K10">
            <v>2877105.62</v>
          </cell>
          <cell r="L10">
            <v>-0.18157184209837615</v>
          </cell>
          <cell r="M10">
            <v>0</v>
          </cell>
          <cell r="N10">
            <v>0</v>
          </cell>
          <cell r="P10">
            <v>16274336.896551725</v>
          </cell>
          <cell r="Q10">
            <v>12671284.52023568</v>
          </cell>
        </row>
        <row r="11">
          <cell r="B11" t="str">
            <v>Other Income</v>
          </cell>
          <cell r="C11">
            <v>2</v>
          </cell>
          <cell r="M11">
            <v>0</v>
          </cell>
          <cell r="N11">
            <v>297905.94934888545</v>
          </cell>
          <cell r="P11">
            <v>0</v>
          </cell>
          <cell r="Q11">
            <v>297905.94934888545</v>
          </cell>
        </row>
        <row r="12">
          <cell r="B12" t="str">
            <v>Total Income</v>
          </cell>
          <cell r="D12">
            <v>9142943</v>
          </cell>
          <cell r="E12">
            <v>7394578.75</v>
          </cell>
          <cell r="G12">
            <v>3615989.8965517241</v>
          </cell>
          <cell r="H12">
            <v>2399600.150235679</v>
          </cell>
          <cell r="J12">
            <v>3515404</v>
          </cell>
          <cell r="K12">
            <v>2877105.62</v>
          </cell>
          <cell r="M12">
            <v>0</v>
          </cell>
          <cell r="N12">
            <v>297905.94934888545</v>
          </cell>
          <cell r="P12">
            <v>16274336.896551725</v>
          </cell>
          <cell r="Q12">
            <v>12969190.469584566</v>
          </cell>
        </row>
        <row r="14">
          <cell r="B14" t="str">
            <v>Direct Manpower</v>
          </cell>
          <cell r="C14">
            <v>3</v>
          </cell>
          <cell r="D14">
            <v>3712223</v>
          </cell>
          <cell r="E14">
            <v>2847914.4228297509</v>
          </cell>
          <cell r="F14">
            <v>-0.23282776308703682</v>
          </cell>
          <cell r="G14">
            <v>1958950</v>
          </cell>
          <cell r="H14">
            <v>1606605.7948390183</v>
          </cell>
          <cell r="I14">
            <v>-0.17986380722375853</v>
          </cell>
          <cell r="J14">
            <v>1852868</v>
          </cell>
          <cell r="K14">
            <v>1579171.7332268115</v>
          </cell>
          <cell r="L14">
            <v>-0.14771492992117544</v>
          </cell>
          <cell r="M14">
            <v>0</v>
          </cell>
          <cell r="N14">
            <v>0</v>
          </cell>
          <cell r="P14">
            <v>7524041</v>
          </cell>
          <cell r="Q14">
            <v>6033691.9508955805</v>
          </cell>
        </row>
        <row r="15">
          <cell r="B15" t="str">
            <v>India manpower costs</v>
          </cell>
          <cell r="C15">
            <v>4</v>
          </cell>
          <cell r="E15">
            <v>275100</v>
          </cell>
          <cell r="H15">
            <v>-275100</v>
          </cell>
          <cell r="P15">
            <v>0</v>
          </cell>
          <cell r="Q15">
            <v>0</v>
          </cell>
        </row>
        <row r="16">
          <cell r="D16">
            <v>3712223</v>
          </cell>
          <cell r="E16">
            <v>3123014.4228297509</v>
          </cell>
          <cell r="F16">
            <v>-0.15872122369002323</v>
          </cell>
          <cell r="G16">
            <v>1958950</v>
          </cell>
          <cell r="H16">
            <v>1331505.7948390183</v>
          </cell>
          <cell r="J16">
            <v>1852868</v>
          </cell>
          <cell r="K16">
            <v>1579171.7332268115</v>
          </cell>
          <cell r="M16">
            <v>0</v>
          </cell>
          <cell r="N16">
            <v>0</v>
          </cell>
          <cell r="P16">
            <v>7524041</v>
          </cell>
          <cell r="Q16">
            <v>6033691.9508955805</v>
          </cell>
        </row>
        <row r="17">
          <cell r="D17">
            <v>0.40602057783801127</v>
          </cell>
          <cell r="E17">
            <v>0.42233838172725535</v>
          </cell>
          <cell r="G17">
            <v>0.54174653581529408</v>
          </cell>
          <cell r="H17">
            <v>0.55488652753594936</v>
          </cell>
          <cell r="J17">
            <v>0.52707114175212866</v>
          </cell>
          <cell r="K17">
            <v>0.54887513417974954</v>
          </cell>
          <cell r="P17">
            <v>0.46232550351063617</v>
          </cell>
          <cell r="Q17">
            <v>0.47617050514965126</v>
          </cell>
        </row>
        <row r="19">
          <cell r="B19" t="str">
            <v>Gross Margin - I</v>
          </cell>
          <cell r="D19">
            <v>5430720</v>
          </cell>
          <cell r="E19">
            <v>4271564.3271702491</v>
          </cell>
          <cell r="F19">
            <v>-0.21344419760726957</v>
          </cell>
          <cell r="G19">
            <v>1657039.8965517241</v>
          </cell>
          <cell r="H19">
            <v>1068094.3553966607</v>
          </cell>
          <cell r="I19">
            <v>-0.35542025414152695</v>
          </cell>
          <cell r="J19">
            <v>1662536</v>
          </cell>
          <cell r="K19">
            <v>1297933.8867731886</v>
          </cell>
          <cell r="L19">
            <v>-0.21930479293489669</v>
          </cell>
          <cell r="M19">
            <v>0</v>
          </cell>
          <cell r="N19">
            <v>0</v>
          </cell>
          <cell r="P19">
            <v>8750295.8965517245</v>
          </cell>
          <cell r="Q19">
            <v>6637592.5693400996</v>
          </cell>
        </row>
        <row r="20">
          <cell r="D20">
            <v>0.59397942216198873</v>
          </cell>
          <cell r="E20">
            <v>0.57766161827274465</v>
          </cell>
          <cell r="G20">
            <v>0.45825346418470597</v>
          </cell>
          <cell r="H20">
            <v>0.44511347246405064</v>
          </cell>
          <cell r="J20">
            <v>0.47292885824787134</v>
          </cell>
          <cell r="K20">
            <v>0.45112486582025046</v>
          </cell>
          <cell r="P20">
            <v>0.53767449648936383</v>
          </cell>
          <cell r="Q20">
            <v>0.52382949485034869</v>
          </cell>
        </row>
        <row r="21">
          <cell r="B21" t="str">
            <v>Other Direct Cost of Sales</v>
          </cell>
        </row>
        <row r="22">
          <cell r="B22" t="str">
            <v>Travel Overseas</v>
          </cell>
          <cell r="C22">
            <v>5</v>
          </cell>
          <cell r="D22">
            <v>225103.76</v>
          </cell>
          <cell r="E22">
            <v>190003.25603379405</v>
          </cell>
          <cell r="G22">
            <v>0</v>
          </cell>
          <cell r="H22">
            <v>99215.225233682184</v>
          </cell>
          <cell r="J22">
            <v>0</v>
          </cell>
          <cell r="K22">
            <v>497516.23506031779</v>
          </cell>
          <cell r="M22">
            <v>0</v>
          </cell>
          <cell r="N22">
            <v>0</v>
          </cell>
          <cell r="P22">
            <v>225103.76</v>
          </cell>
          <cell r="Q22">
            <v>786734.71632779401</v>
          </cell>
        </row>
        <row r="23">
          <cell r="B23" t="str">
            <v>Subcontractor Fee</v>
          </cell>
          <cell r="C23">
            <v>6</v>
          </cell>
          <cell r="D23">
            <v>0</v>
          </cell>
          <cell r="E23">
            <v>129163.32947191816</v>
          </cell>
          <cell r="G23">
            <v>0</v>
          </cell>
          <cell r="H23">
            <v>26091.189741950944</v>
          </cell>
          <cell r="J23">
            <v>0</v>
          </cell>
          <cell r="K23">
            <v>0</v>
          </cell>
          <cell r="M23">
            <v>0</v>
          </cell>
          <cell r="N23">
            <v>0</v>
          </cell>
          <cell r="P23">
            <v>0</v>
          </cell>
          <cell r="Q23">
            <v>155254.51921386909</v>
          </cell>
        </row>
        <row r="24">
          <cell r="B24" t="str">
            <v>Total</v>
          </cell>
          <cell r="D24">
            <v>225103.76</v>
          </cell>
          <cell r="E24">
            <v>319166.5855057122</v>
          </cell>
          <cell r="G24">
            <v>0</v>
          </cell>
          <cell r="H24">
            <v>125306.41497563313</v>
          </cell>
          <cell r="J24">
            <v>0</v>
          </cell>
          <cell r="K24">
            <v>497516.23506031779</v>
          </cell>
          <cell r="M24">
            <v>0</v>
          </cell>
          <cell r="N24">
            <v>0</v>
          </cell>
          <cell r="P24">
            <v>225103.76</v>
          </cell>
          <cell r="Q24">
            <v>941989.23554166313</v>
          </cell>
        </row>
        <row r="26">
          <cell r="B26" t="str">
            <v>Gross Margin - II</v>
          </cell>
          <cell r="D26">
            <v>5205616.24</v>
          </cell>
          <cell r="E26">
            <v>3952397.7416645368</v>
          </cell>
          <cell r="G26">
            <v>1657039.8965517241</v>
          </cell>
          <cell r="H26">
            <v>942787.9404210276</v>
          </cell>
          <cell r="J26">
            <v>1662536</v>
          </cell>
          <cell r="K26">
            <v>800417.65171287081</v>
          </cell>
          <cell r="M26">
            <v>0</v>
          </cell>
          <cell r="N26">
            <v>0</v>
          </cell>
          <cell r="P26">
            <v>8525192.1365517247</v>
          </cell>
          <cell r="Q26">
            <v>5695603.3337984364</v>
          </cell>
        </row>
        <row r="27">
          <cell r="D27">
            <v>0.56935892961380163</v>
          </cell>
          <cell r="E27">
            <v>0.53449937789418178</v>
          </cell>
          <cell r="G27">
            <v>0.45825346418470597</v>
          </cell>
          <cell r="H27">
            <v>0.39289376620868721</v>
          </cell>
          <cell r="J27">
            <v>0.47292885824787134</v>
          </cell>
          <cell r="K27">
            <v>0.27820238720081147</v>
          </cell>
          <cell r="P27">
            <v>0.52384267271486062</v>
          </cell>
          <cell r="Q27">
            <v>0.44948902573395144</v>
          </cell>
        </row>
        <row r="30">
          <cell r="B30" t="str">
            <v>Indirect Manpower Cost - nonbillable</v>
          </cell>
          <cell r="C30">
            <v>7</v>
          </cell>
          <cell r="D30">
            <v>1627959</v>
          </cell>
          <cell r="E30">
            <v>1526182.5721299031</v>
          </cell>
          <cell r="F30">
            <v>-6.2517807801115918E-2</v>
          </cell>
          <cell r="G30">
            <v>53078</v>
          </cell>
          <cell r="H30">
            <v>85492.352400734992</v>
          </cell>
          <cell r="I30">
            <v>0.61069279929038378</v>
          </cell>
          <cell r="J30">
            <v>423961</v>
          </cell>
          <cell r="K30">
            <v>572073.79921626579</v>
          </cell>
          <cell r="L30">
            <v>0.34935477370858592</v>
          </cell>
          <cell r="M30">
            <v>358644.25287356321</v>
          </cell>
          <cell r="N30">
            <v>399324.23172485403</v>
          </cell>
          <cell r="O30">
            <v>0.11342710366986471</v>
          </cell>
          <cell r="P30">
            <v>2463642.2528735632</v>
          </cell>
          <cell r="Q30">
            <v>2583072.9554717578</v>
          </cell>
        </row>
        <row r="31">
          <cell r="B31" t="str">
            <v>Sales &amp; Marketing Expenses</v>
          </cell>
          <cell r="C31">
            <v>8</v>
          </cell>
          <cell r="D31">
            <v>796850</v>
          </cell>
          <cell r="E31">
            <v>454430.13796237123</v>
          </cell>
          <cell r="F31">
            <v>-0.42971683759506651</v>
          </cell>
          <cell r="G31">
            <v>102684</v>
          </cell>
          <cell r="H31">
            <v>45563.223516018203</v>
          </cell>
          <cell r="I31">
            <v>-0.5562772825754918</v>
          </cell>
          <cell r="J31">
            <v>26800</v>
          </cell>
          <cell r="K31">
            <v>38243.316379723576</v>
          </cell>
          <cell r="L31">
            <v>0.42698941715386474</v>
          </cell>
          <cell r="M31">
            <v>247733.89655172414</v>
          </cell>
          <cell r="N31">
            <v>210602.90067508188</v>
          </cell>
          <cell r="O31">
            <v>-0.14988258124333712</v>
          </cell>
          <cell r="P31">
            <v>1174067.8965517241</v>
          </cell>
          <cell r="Q31">
            <v>748839.57853319496</v>
          </cell>
        </row>
        <row r="32">
          <cell r="B32" t="str">
            <v>Incentives</v>
          </cell>
          <cell r="P32">
            <v>0</v>
          </cell>
          <cell r="Q32">
            <v>0</v>
          </cell>
        </row>
        <row r="33">
          <cell r="B33" t="str">
            <v>Prior period items</v>
          </cell>
          <cell r="C33">
            <v>9</v>
          </cell>
          <cell r="D33">
            <v>0</v>
          </cell>
          <cell r="E33">
            <v>58279.999999999993</v>
          </cell>
          <cell r="F33">
            <v>1</v>
          </cell>
          <cell r="P33">
            <v>0</v>
          </cell>
          <cell r="Q33">
            <v>58279.999999999993</v>
          </cell>
        </row>
        <row r="35">
          <cell r="B35" t="str">
            <v>Fixed Overheads</v>
          </cell>
        </row>
        <row r="36">
          <cell r="B36" t="str">
            <v xml:space="preserve">Office Rent </v>
          </cell>
          <cell r="C36">
            <v>10</v>
          </cell>
          <cell r="D36">
            <v>402857.97213514452</v>
          </cell>
          <cell r="E36">
            <v>193005.23016697291</v>
          </cell>
          <cell r="F36">
            <v>-0.52090998933433907</v>
          </cell>
          <cell r="G36">
            <v>204955.06116871635</v>
          </cell>
          <cell r="H36">
            <v>187959.87457058398</v>
          </cell>
          <cell r="I36">
            <v>-8.2921526803098305E-2</v>
          </cell>
          <cell r="J36">
            <v>149421.3926104547</v>
          </cell>
          <cell r="K36">
            <v>128750.13581529119</v>
          </cell>
          <cell r="L36">
            <v>-0.13834201672215701</v>
          </cell>
          <cell r="M36">
            <v>20357.778635157949</v>
          </cell>
          <cell r="N36">
            <v>25199.728369417589</v>
          </cell>
          <cell r="O36">
            <v>0.23784273427050523</v>
          </cell>
          <cell r="P36">
            <v>777592.20454947348</v>
          </cell>
          <cell r="Q36">
            <v>534914.96892226557</v>
          </cell>
        </row>
        <row r="37">
          <cell r="B37" t="str">
            <v>Insurance</v>
          </cell>
          <cell r="D37">
            <v>20984.55903866249</v>
          </cell>
          <cell r="E37">
            <v>8920.4129583766062</v>
          </cell>
          <cell r="G37">
            <v>5912.5059078852182</v>
          </cell>
          <cell r="H37">
            <v>5387.8205640329143</v>
          </cell>
          <cell r="J37">
            <v>3348.8043565629773</v>
          </cell>
          <cell r="K37">
            <v>3063.6674123192456</v>
          </cell>
          <cell r="M37">
            <v>460.19520204557125</v>
          </cell>
          <cell r="N37">
            <v>-1876.2715906367337</v>
          </cell>
          <cell r="P37">
            <v>30706.064505156257</v>
          </cell>
          <cell r="Q37">
            <v>15495.629344092033</v>
          </cell>
        </row>
        <row r="39">
          <cell r="B39" t="str">
            <v>Other Overheads</v>
          </cell>
        </row>
        <row r="40">
          <cell r="B40" t="str">
            <v>People expenses</v>
          </cell>
          <cell r="C40">
            <v>11</v>
          </cell>
          <cell r="D40">
            <v>397534</v>
          </cell>
          <cell r="E40">
            <v>167398.63251977309</v>
          </cell>
          <cell r="F40">
            <v>-0.5789073827150053</v>
          </cell>
          <cell r="G40">
            <v>95238.279448275891</v>
          </cell>
          <cell r="H40">
            <v>144521.8566349764</v>
          </cell>
          <cell r="I40">
            <v>0.51747655955362493</v>
          </cell>
          <cell r="J40">
            <v>67000</v>
          </cell>
          <cell r="K40">
            <v>106228.63216026203</v>
          </cell>
          <cell r="L40">
            <v>0.58550197254122438</v>
          </cell>
          <cell r="M40">
            <v>19858.321839080469</v>
          </cell>
          <cell r="N40">
            <v>61702.940780538462</v>
          </cell>
          <cell r="O40">
            <v>2.107157859588582</v>
          </cell>
          <cell r="P40">
            <v>579630.60128735634</v>
          </cell>
          <cell r="Q40">
            <v>479852.06209555001</v>
          </cell>
        </row>
        <row r="41">
          <cell r="B41" t="str">
            <v>Travel</v>
          </cell>
          <cell r="C41">
            <v>12</v>
          </cell>
          <cell r="D41">
            <v>225103.76</v>
          </cell>
          <cell r="E41">
            <v>197731.53729128386</v>
          </cell>
          <cell r="F41">
            <v>-0.1215982474424956</v>
          </cell>
          <cell r="G41">
            <v>205363.83908045987</v>
          </cell>
          <cell r="H41">
            <v>51856.86951745626</v>
          </cell>
          <cell r="I41">
            <v>-0.74748782575524819</v>
          </cell>
          <cell r="J41">
            <v>67000</v>
          </cell>
          <cell r="K41">
            <v>110269.57206199567</v>
          </cell>
          <cell r="L41">
            <v>0.64581450838799503</v>
          </cell>
          <cell r="M41">
            <v>104160.85057471265</v>
          </cell>
          <cell r="N41">
            <v>142579.40225293601</v>
          </cell>
          <cell r="O41">
            <v>0.36883869002842334</v>
          </cell>
          <cell r="P41">
            <v>601628.44965517253</v>
          </cell>
          <cell r="Q41">
            <v>502437.38112367177</v>
          </cell>
        </row>
        <row r="42">
          <cell r="B42" t="str">
            <v>Communication</v>
          </cell>
          <cell r="C42">
            <v>13</v>
          </cell>
          <cell r="D42">
            <v>80668</v>
          </cell>
          <cell r="E42">
            <v>154629.89928696968</v>
          </cell>
          <cell r="F42">
            <v>0.91686789417079484</v>
          </cell>
          <cell r="G42">
            <v>13348.919540229885</v>
          </cell>
          <cell r="H42">
            <v>26563.400575217696</v>
          </cell>
          <cell r="I42">
            <v>0.98992888489312458</v>
          </cell>
          <cell r="J42">
            <v>20546</v>
          </cell>
          <cell r="K42">
            <v>44771.052258927848</v>
          </cell>
          <cell r="L42">
            <v>1.1790641613417623</v>
          </cell>
          <cell r="M42">
            <v>202119.9540229885</v>
          </cell>
          <cell r="N42">
            <v>112571.22187824556</v>
          </cell>
          <cell r="O42">
            <v>-0.44304745950297386</v>
          </cell>
          <cell r="P42">
            <v>316682.8735632184</v>
          </cell>
          <cell r="Q42">
            <v>338535.57399936079</v>
          </cell>
        </row>
        <row r="43">
          <cell r="B43" t="str">
            <v>Office &amp; Admin expenses</v>
          </cell>
          <cell r="C43" t="str">
            <v>10&amp;14</v>
          </cell>
          <cell r="D43">
            <v>30875.794148380355</v>
          </cell>
          <cell r="E43">
            <v>64652.06516737237</v>
          </cell>
          <cell r="F43">
            <v>1.0939401544353091</v>
          </cell>
          <cell r="G43">
            <v>44974.482758620681</v>
          </cell>
          <cell r="H43">
            <v>136317.52804266199</v>
          </cell>
          <cell r="I43">
            <v>2.0309971272884226</v>
          </cell>
          <cell r="J43">
            <v>24824.05996302548</v>
          </cell>
          <cell r="K43">
            <v>92339.121577854123</v>
          </cell>
          <cell r="L43">
            <v>2.7197429314701074</v>
          </cell>
          <cell r="M43">
            <v>4204.0262840607666</v>
          </cell>
          <cell r="N43">
            <v>21940.077111128849</v>
          </cell>
          <cell r="O43">
            <v>4.2188249141811784</v>
          </cell>
          <cell r="P43">
            <v>104878.36315408729</v>
          </cell>
          <cell r="Q43">
            <v>315248.79189901729</v>
          </cell>
        </row>
        <row r="44">
          <cell r="B44" t="str">
            <v>Repairs &amp; Maintenance</v>
          </cell>
          <cell r="C44">
            <v>15</v>
          </cell>
          <cell r="D44">
            <v>10735.620689655172</v>
          </cell>
          <cell r="E44">
            <v>14138.176440041541</v>
          </cell>
          <cell r="F44">
            <v>0.31694075719954107</v>
          </cell>
          <cell r="G44">
            <v>36324.564986737401</v>
          </cell>
          <cell r="H44">
            <v>17991.947171846281</v>
          </cell>
          <cell r="I44">
            <v>-0.50468925977736034</v>
          </cell>
          <cell r="J44">
            <v>20567.936339522548</v>
          </cell>
          <cell r="K44">
            <v>10907.05562435088</v>
          </cell>
          <cell r="L44">
            <v>-0.46970588374525912</v>
          </cell>
          <cell r="M44">
            <v>3483.602122015915</v>
          </cell>
          <cell r="N44">
            <v>60952.437724694406</v>
          </cell>
          <cell r="O44">
            <v>16.496957341793678</v>
          </cell>
          <cell r="P44">
            <v>71111.724137931044</v>
          </cell>
          <cell r="Q44">
            <v>103989.61696093311</v>
          </cell>
        </row>
        <row r="45">
          <cell r="B45" t="str">
            <v>Other misc expenses</v>
          </cell>
          <cell r="D45">
            <v>65750</v>
          </cell>
          <cell r="E45">
            <v>164204.93999840209</v>
          </cell>
          <cell r="F45">
            <v>1.4974135360973702</v>
          </cell>
          <cell r="G45">
            <v>2463.8620689655163</v>
          </cell>
          <cell r="H45">
            <v>9409.7532355995827</v>
          </cell>
          <cell r="I45">
            <v>2.8191071465093769</v>
          </cell>
          <cell r="J45">
            <v>17866</v>
          </cell>
          <cell r="K45">
            <v>8343.5074698410153</v>
          </cell>
          <cell r="L45">
            <v>-0.5329952160617365</v>
          </cell>
          <cell r="M45">
            <v>31214.919540229883</v>
          </cell>
          <cell r="N45">
            <v>89417.609950467362</v>
          </cell>
          <cell r="O45">
            <v>1.8645792226126254</v>
          </cell>
          <cell r="P45">
            <v>117294.7816091954</v>
          </cell>
          <cell r="Q45">
            <v>271375.81065431004</v>
          </cell>
        </row>
        <row r="46">
          <cell r="B46" t="str">
            <v>IS expenses</v>
          </cell>
          <cell r="C46">
            <v>16</v>
          </cell>
          <cell r="E46">
            <v>97068.12</v>
          </cell>
          <cell r="F46">
            <v>1</v>
          </cell>
          <cell r="M46">
            <v>16429.747126436785</v>
          </cell>
          <cell r="N46">
            <v>0</v>
          </cell>
          <cell r="P46">
            <v>16429.747126436785</v>
          </cell>
          <cell r="Q46">
            <v>97068.12</v>
          </cell>
        </row>
        <row r="47">
          <cell r="B47" t="str">
            <v>Computer Lease</v>
          </cell>
          <cell r="C47">
            <v>17</v>
          </cell>
          <cell r="D47">
            <v>44143</v>
          </cell>
          <cell r="E47">
            <v>53151.729108412546</v>
          </cell>
          <cell r="F47">
            <v>0.20408058148319205</v>
          </cell>
          <cell r="G47">
            <v>88815.245517241376</v>
          </cell>
          <cell r="H47">
            <v>91155.04114404408</v>
          </cell>
          <cell r="I47">
            <v>2.6344526924135889E-2</v>
          </cell>
          <cell r="J47">
            <v>40441.10896551724</v>
          </cell>
          <cell r="K47">
            <v>51811.289206678914</v>
          </cell>
          <cell r="L47">
            <v>0.28115401708832072</v>
          </cell>
          <cell r="M47">
            <v>121141.39724137931</v>
          </cell>
          <cell r="N47">
            <v>97232.273547974735</v>
          </cell>
          <cell r="O47">
            <v>-0.19736542782121494</v>
          </cell>
          <cell r="P47">
            <v>294540.75172413792</v>
          </cell>
          <cell r="Q47">
            <v>293350.33300711028</v>
          </cell>
        </row>
        <row r="48">
          <cell r="D48">
            <v>3703461.706011842</v>
          </cell>
          <cell r="E48">
            <v>3153793.4530298798</v>
          </cell>
          <cell r="F48">
            <v>-0.14842012598366652</v>
          </cell>
          <cell r="G48">
            <v>853158.76047713228</v>
          </cell>
          <cell r="H48">
            <v>802219.66737317247</v>
          </cell>
          <cell r="I48">
            <v>-5.9706464334342561E-2</v>
          </cell>
          <cell r="J48">
            <v>861776.30223508307</v>
          </cell>
          <cell r="K48">
            <v>1166801.1491835103</v>
          </cell>
          <cell r="L48">
            <v>0.35394898439110228</v>
          </cell>
          <cell r="M48">
            <v>1129808.942013395</v>
          </cell>
          <cell r="N48">
            <v>1219646.5524247021</v>
          </cell>
          <cell r="O48">
            <v>7.9515754452439052E-2</v>
          </cell>
          <cell r="P48">
            <v>6548205.7107374519</v>
          </cell>
          <cell r="Q48">
            <v>6342460.822011265</v>
          </cell>
        </row>
        <row r="49">
          <cell r="D49">
            <v>0.40506232030669359</v>
          </cell>
          <cell r="E49">
            <v>0.4265007594962566</v>
          </cell>
          <cell r="G49">
            <v>0.2359405819387716</v>
          </cell>
          <cell r="H49">
            <v>0.33431389279350632</v>
          </cell>
          <cell r="J49">
            <v>0.24514289175158333</v>
          </cell>
          <cell r="K49">
            <v>0.40554685968863052</v>
          </cell>
          <cell r="P49">
            <v>0.40236390289578639</v>
          </cell>
          <cell r="Q49">
            <v>0.50053811134005677</v>
          </cell>
        </row>
        <row r="50">
          <cell r="B50" t="str">
            <v>Provision for doubtful debts</v>
          </cell>
          <cell r="D50">
            <v>0</v>
          </cell>
          <cell r="E50">
            <v>41475</v>
          </cell>
          <cell r="G50">
            <v>0</v>
          </cell>
          <cell r="H50">
            <v>66338.855172413794</v>
          </cell>
          <cell r="J50">
            <v>0</v>
          </cell>
          <cell r="K50">
            <v>8840</v>
          </cell>
          <cell r="M50">
            <v>0</v>
          </cell>
          <cell r="P50">
            <v>0</v>
          </cell>
          <cell r="Q50">
            <v>116653.85517241379</v>
          </cell>
        </row>
        <row r="51">
          <cell r="D51">
            <v>0</v>
          </cell>
          <cell r="E51">
            <v>5.608838772594044E-3</v>
          </cell>
          <cell r="G51">
            <v>0</v>
          </cell>
          <cell r="H51">
            <v>2.7645795557188251E-2</v>
          </cell>
          <cell r="J51">
            <v>0</v>
          </cell>
          <cell r="K51">
            <v>3.072532318087092E-3</v>
          </cell>
          <cell r="P51">
            <v>0</v>
          </cell>
          <cell r="Q51">
            <v>9.2061586168411674E-3</v>
          </cell>
        </row>
        <row r="52">
          <cell r="B52" t="str">
            <v>Corporate allocation of other exp.</v>
          </cell>
          <cell r="D52">
            <v>531010.20274629572</v>
          </cell>
          <cell r="E52">
            <v>433218.08344563382</v>
          </cell>
          <cell r="G52">
            <v>225961.78840267903</v>
          </cell>
          <cell r="H52">
            <v>184348.12061516335</v>
          </cell>
          <cell r="J52">
            <v>372836.95086442045</v>
          </cell>
          <cell r="K52">
            <v>304174.39901501953</v>
          </cell>
          <cell r="M52">
            <v>-1129808.9420133953</v>
          </cell>
          <cell r="N52">
            <v>-921740.60307581676</v>
          </cell>
          <cell r="P52">
            <v>0</v>
          </cell>
          <cell r="Q52">
            <v>0</v>
          </cell>
        </row>
        <row r="54">
          <cell r="B54" t="str">
            <v>EBIDTA</v>
          </cell>
          <cell r="D54">
            <v>971144.3312418625</v>
          </cell>
          <cell r="E54">
            <v>323911.20518902311</v>
          </cell>
          <cell r="G54">
            <v>577919.34767191275</v>
          </cell>
          <cell r="H54">
            <v>-110118.70273972202</v>
          </cell>
          <cell r="J54">
            <v>427922.74690049648</v>
          </cell>
          <cell r="K54">
            <v>-679397.89648565906</v>
          </cell>
          <cell r="M54">
            <v>0</v>
          </cell>
          <cell r="N54">
            <v>0</v>
          </cell>
          <cell r="P54">
            <v>1976986.4258142728</v>
          </cell>
          <cell r="Q54">
            <v>-465605.39403635683</v>
          </cell>
        </row>
        <row r="55">
          <cell r="D55">
            <v>0.10621791377698214</v>
          </cell>
          <cell r="E55">
            <v>4.3803875263215379E-2</v>
          </cell>
          <cell r="G55">
            <v>0.15982327501053792</v>
          </cell>
          <cell r="H55">
            <v>-4.5890438341949016E-2</v>
          </cell>
          <cell r="J55">
            <v>0.12172790009355866</v>
          </cell>
          <cell r="K55">
            <v>-0.23613936581363984</v>
          </cell>
          <cell r="P55">
            <v>0.12147876981907417</v>
          </cell>
          <cell r="Q55">
            <v>-3.6744924580676748E-2</v>
          </cell>
        </row>
        <row r="57">
          <cell r="B57" t="str">
            <v>Interest / Bank Charges</v>
          </cell>
          <cell r="C57">
            <v>16</v>
          </cell>
          <cell r="D57">
            <v>87052.205068493146</v>
          </cell>
          <cell r="E57">
            <v>49325.850072644542</v>
          </cell>
          <cell r="G57">
            <v>27095</v>
          </cell>
          <cell r="H57">
            <v>37833.36870210513</v>
          </cell>
          <cell r="J57">
            <v>27921</v>
          </cell>
          <cell r="K57">
            <v>18578.148506364672</v>
          </cell>
          <cell r="M57">
            <v>0</v>
          </cell>
          <cell r="N57">
            <v>62078.259427179037</v>
          </cell>
          <cell r="P57">
            <v>142068.20506849315</v>
          </cell>
          <cell r="Q57">
            <v>80753.346499960084</v>
          </cell>
        </row>
        <row r="58">
          <cell r="B58" t="str">
            <v>Depreciation</v>
          </cell>
          <cell r="C58">
            <v>17</v>
          </cell>
          <cell r="D58">
            <v>237227.54390804598</v>
          </cell>
          <cell r="E58">
            <v>85637.465047535341</v>
          </cell>
          <cell r="G58">
            <v>73088</v>
          </cell>
          <cell r="H58">
            <v>283144.35143285117</v>
          </cell>
          <cell r="J58">
            <v>201595</v>
          </cell>
          <cell r="K58">
            <v>161003.64385755378</v>
          </cell>
          <cell r="M58">
            <v>343586</v>
          </cell>
          <cell r="N58">
            <v>111036.99887752658</v>
          </cell>
          <cell r="P58">
            <v>855496.54390804598</v>
          </cell>
          <cell r="Q58">
            <v>640822.45921546686</v>
          </cell>
        </row>
        <row r="59">
          <cell r="B59" t="str">
            <v>Nett Margin before corporate exp.</v>
          </cell>
          <cell r="D59">
            <v>646864.58226532338</v>
          </cell>
          <cell r="E59">
            <v>188947.89006884323</v>
          </cell>
          <cell r="G59">
            <v>477736.34767191275</v>
          </cell>
          <cell r="H59">
            <v>-431096.42287467833</v>
          </cell>
          <cell r="J59">
            <v>198406.74690049648</v>
          </cell>
          <cell r="K59">
            <v>-858979.68884957745</v>
          </cell>
          <cell r="M59">
            <v>-343586</v>
          </cell>
          <cell r="N59">
            <v>-173115.25830470561</v>
          </cell>
          <cell r="P59">
            <v>979421.6768377336</v>
          </cell>
          <cell r="Q59">
            <v>-1187181.1997517836</v>
          </cell>
        </row>
        <row r="60">
          <cell r="D60">
            <v>7.0750149297148998E-2</v>
          </cell>
          <cell r="E60">
            <v>2.5552218247569983E-2</v>
          </cell>
          <cell r="G60">
            <v>0.13211772193486798</v>
          </cell>
          <cell r="H60">
            <v>-0.17965344052522159</v>
          </cell>
          <cell r="J60">
            <v>5.6439244792489421E-2</v>
          </cell>
          <cell r="K60">
            <v>-0.29855688400121277</v>
          </cell>
          <cell r="P60">
            <v>6.0181971349336984E-2</v>
          </cell>
          <cell r="Q60">
            <v>-9.3690674994779663E-2</v>
          </cell>
        </row>
        <row r="62">
          <cell r="B62" t="str">
            <v>Corporate Expenses - Intt. &amp; Depn.</v>
          </cell>
          <cell r="D62">
            <v>161487.42354887846</v>
          </cell>
          <cell r="E62">
            <v>81364.171403211629</v>
          </cell>
          <cell r="G62">
            <v>68717.411597320941</v>
          </cell>
          <cell r="H62">
            <v>34623.051660941121</v>
          </cell>
          <cell r="J62">
            <v>113383.12913557954</v>
          </cell>
          <cell r="K62">
            <v>57128.035240552854</v>
          </cell>
          <cell r="M62">
            <v>-343587.96428177896</v>
          </cell>
          <cell r="N62">
            <v>-173115.25830470561</v>
          </cell>
          <cell r="P62">
            <v>0</v>
          </cell>
          <cell r="Q62">
            <v>0</v>
          </cell>
        </row>
        <row r="64">
          <cell r="B64" t="str">
            <v>Profit Before Tax</v>
          </cell>
          <cell r="D64">
            <v>485377.15871644492</v>
          </cell>
          <cell r="E64">
            <v>107583.7186656316</v>
          </cell>
          <cell r="G64">
            <v>409018.93607459182</v>
          </cell>
          <cell r="H64">
            <v>-465719.47453561943</v>
          </cell>
          <cell r="J64">
            <v>85023.61776491694</v>
          </cell>
          <cell r="K64">
            <v>-916107.7240901303</v>
          </cell>
          <cell r="M64">
            <v>1.9642817789572291</v>
          </cell>
          <cell r="N64">
            <v>0</v>
          </cell>
          <cell r="P64">
            <v>979421.6768377336</v>
          </cell>
          <cell r="Q64">
            <v>-1187181.1997517836</v>
          </cell>
        </row>
        <row r="65">
          <cell r="D65">
            <v>5.3087628208602515E-2</v>
          </cell>
          <cell r="E65">
            <v>1.4548998976531504E-2</v>
          </cell>
          <cell r="G65">
            <v>0.11311395987711137</v>
          </cell>
          <cell r="H65">
            <v>-0.19408211592663818</v>
          </cell>
          <cell r="J65">
            <v>2.4186016106517754E-2</v>
          </cell>
          <cell r="K65">
            <v>-0.31841296256969887</v>
          </cell>
          <cell r="P65">
            <v>6.0181971349336984E-2</v>
          </cell>
          <cell r="Q65">
            <v>-9.3690674994779663E-2</v>
          </cell>
        </row>
        <row r="96">
          <cell r="B96" t="str">
            <v>MindTree Consulting Private Limited</v>
          </cell>
        </row>
        <row r="97">
          <cell r="N97" t="str">
            <v>in Rs. Lacs</v>
          </cell>
        </row>
        <row r="98">
          <cell r="B98" t="str">
            <v>Profit and Loss Account for the period ended February 28, 2001</v>
          </cell>
        </row>
        <row r="100">
          <cell r="B100" t="str">
            <v>Particulars</v>
          </cell>
          <cell r="D100" t="str">
            <v>E-Biz USA</v>
          </cell>
          <cell r="G100" t="str">
            <v>E-Biz India</v>
          </cell>
          <cell r="J100" t="str">
            <v>T-Biz</v>
          </cell>
          <cell r="M100" t="str">
            <v>Corp.</v>
          </cell>
          <cell r="P100" t="str">
            <v>Total</v>
          </cell>
        </row>
        <row r="101">
          <cell r="D101" t="str">
            <v>Plan</v>
          </cell>
          <cell r="E101" t="str">
            <v>Actual</v>
          </cell>
          <cell r="F101" t="str">
            <v>%</v>
          </cell>
          <cell r="G101" t="str">
            <v>Plan</v>
          </cell>
          <cell r="H101" t="str">
            <v>Actual</v>
          </cell>
          <cell r="I101" t="str">
            <v>%</v>
          </cell>
          <cell r="J101" t="str">
            <v>Plan</v>
          </cell>
          <cell r="K101" t="str">
            <v>Actual</v>
          </cell>
          <cell r="L101" t="str">
            <v>%</v>
          </cell>
          <cell r="M101" t="str">
            <v>Plan</v>
          </cell>
          <cell r="N101" t="str">
            <v>Actual</v>
          </cell>
          <cell r="O101" t="str">
            <v>%</v>
          </cell>
          <cell r="P101" t="str">
            <v>Plan</v>
          </cell>
          <cell r="Q101" t="str">
            <v>Actual</v>
          </cell>
          <cell r="R101" t="str">
            <v>%</v>
          </cell>
        </row>
        <row r="103">
          <cell r="B103" t="str">
            <v>Sales / Revenue</v>
          </cell>
          <cell r="D103">
            <v>4161.5351829454557</v>
          </cell>
          <cell r="E103">
            <v>3365.743353227273</v>
          </cell>
          <cell r="F103">
            <v>-0.19122554411637493</v>
          </cell>
          <cell r="G103">
            <v>1645.8671103686524</v>
          </cell>
          <cell r="H103">
            <v>1092.2107301999999</v>
          </cell>
          <cell r="I103">
            <v>-0.33639190957807086</v>
          </cell>
          <cell r="J103">
            <v>1600.0840679272728</v>
          </cell>
          <cell r="K103">
            <v>1309.5538562014549</v>
          </cell>
          <cell r="L103">
            <v>-0.18157184209837601</v>
          </cell>
          <cell r="P103">
            <v>7407.486361241381</v>
          </cell>
          <cell r="Q103">
            <v>5767.5079396287274</v>
          </cell>
          <cell r="R103">
            <v>-0.22139472712276698</v>
          </cell>
        </row>
        <row r="104">
          <cell r="B104" t="str">
            <v>Other Income</v>
          </cell>
          <cell r="D104">
            <v>0</v>
          </cell>
          <cell r="E104">
            <v>0</v>
          </cell>
          <cell r="G104">
            <v>0</v>
          </cell>
          <cell r="H104">
            <v>0</v>
          </cell>
          <cell r="J104">
            <v>0</v>
          </cell>
          <cell r="K104">
            <v>0</v>
          </cell>
          <cell r="M104">
            <v>0</v>
          </cell>
          <cell r="N104">
            <v>135.59595519999999</v>
          </cell>
          <cell r="P104">
            <v>0</v>
          </cell>
          <cell r="Q104">
            <v>135.59595519999999</v>
          </cell>
        </row>
        <row r="105">
          <cell r="B105" t="str">
            <v>Total Income</v>
          </cell>
          <cell r="D105">
            <v>4161.5351829454557</v>
          </cell>
          <cell r="E105">
            <v>3365.743353227273</v>
          </cell>
          <cell r="G105">
            <v>1645.8671103686524</v>
          </cell>
          <cell r="H105">
            <v>1092.2107301999999</v>
          </cell>
          <cell r="J105">
            <v>1600.0840679272728</v>
          </cell>
          <cell r="K105">
            <v>1309.5538562014549</v>
          </cell>
          <cell r="M105">
            <v>0</v>
          </cell>
          <cell r="N105">
            <v>135.59595519999999</v>
          </cell>
          <cell r="P105">
            <v>7407.486361241381</v>
          </cell>
          <cell r="Q105">
            <v>5903.1038948287278</v>
          </cell>
        </row>
        <row r="107">
          <cell r="B107" t="str">
            <v>Direct Manpower</v>
          </cell>
          <cell r="D107">
            <v>1689.6689196727275</v>
          </cell>
          <cell r="E107">
            <v>1296.2670847476363</v>
          </cell>
          <cell r="F107">
            <v>-0.23282776308703679</v>
          </cell>
          <cell r="G107">
            <v>891.64280545454562</v>
          </cell>
          <cell r="H107">
            <v>731.26853578181806</v>
          </cell>
          <cell r="I107">
            <v>-0.17986380722375847</v>
          </cell>
          <cell r="J107">
            <v>843.35813658181826</v>
          </cell>
          <cell r="K107">
            <v>718.78154853818194</v>
          </cell>
          <cell r="L107">
            <v>-0.14771492992117535</v>
          </cell>
          <cell r="P107">
            <v>3424.6698617090915</v>
          </cell>
          <cell r="Q107">
            <v>2746.3171690676363</v>
          </cell>
          <cell r="R107">
            <v>-0.1980782732449782</v>
          </cell>
        </row>
        <row r="108">
          <cell r="B108" t="str">
            <v>India manpower costs</v>
          </cell>
          <cell r="E108">
            <v>125.21551636363638</v>
          </cell>
          <cell r="H108">
            <v>-125.21551636363638</v>
          </cell>
          <cell r="P108">
            <v>0</v>
          </cell>
          <cell r="Q108">
            <v>0</v>
          </cell>
        </row>
        <row r="109">
          <cell r="D109">
            <v>1689.6689196727275</v>
          </cell>
          <cell r="E109">
            <v>1421.4826011112727</v>
          </cell>
          <cell r="G109">
            <v>891.64280545454562</v>
          </cell>
          <cell r="H109">
            <v>606.05301941818163</v>
          </cell>
          <cell r="J109">
            <v>843.35813658181826</v>
          </cell>
          <cell r="K109">
            <v>718.78154853818194</v>
          </cell>
          <cell r="M109">
            <v>0</v>
          </cell>
          <cell r="N109">
            <v>0</v>
          </cell>
          <cell r="P109">
            <v>3424.6698617090915</v>
          </cell>
          <cell r="Q109">
            <v>2746.3171690676363</v>
          </cell>
        </row>
        <row r="110">
          <cell r="D110">
            <v>0.40602057783801115</v>
          </cell>
          <cell r="E110">
            <v>0.42233838172725541</v>
          </cell>
          <cell r="G110">
            <v>0.54174653581529397</v>
          </cell>
          <cell r="H110">
            <v>0.55488652753594936</v>
          </cell>
          <cell r="J110">
            <v>0.52707114175212866</v>
          </cell>
          <cell r="K110">
            <v>0.54887513417974954</v>
          </cell>
          <cell r="P110">
            <v>0.46232550351063617</v>
          </cell>
          <cell r="Q110">
            <v>0.47617050514965142</v>
          </cell>
        </row>
        <row r="112">
          <cell r="B112" t="str">
            <v>Gross Margin - I</v>
          </cell>
          <cell r="D112">
            <v>2471.8662632727282</v>
          </cell>
          <cell r="E112">
            <v>1944.2607521160003</v>
          </cell>
          <cell r="F112">
            <v>-0.21344419760726988</v>
          </cell>
          <cell r="G112">
            <v>754.22430491410682</v>
          </cell>
          <cell r="H112">
            <v>486.15771078181831</v>
          </cell>
          <cell r="I112">
            <v>-0.35542025414152717</v>
          </cell>
          <cell r="J112">
            <v>756.72593134545457</v>
          </cell>
          <cell r="K112">
            <v>590.77230766327295</v>
          </cell>
          <cell r="L112">
            <v>-0.21930479293489649</v>
          </cell>
          <cell r="M112">
            <v>0</v>
          </cell>
          <cell r="N112">
            <v>0</v>
          </cell>
          <cell r="P112">
            <v>3982.8164995322895</v>
          </cell>
          <cell r="Q112">
            <v>3021.1907705610911</v>
          </cell>
          <cell r="R112">
            <v>-0.24144364398513568</v>
          </cell>
        </row>
        <row r="113">
          <cell r="D113">
            <v>0.59397942216198885</v>
          </cell>
          <cell r="E113">
            <v>0.57766161827274454</v>
          </cell>
          <cell r="G113">
            <v>0.45825346418470597</v>
          </cell>
          <cell r="H113">
            <v>0.44511347246405064</v>
          </cell>
          <cell r="J113">
            <v>0.47292885824787134</v>
          </cell>
          <cell r="K113">
            <v>0.45112486582025052</v>
          </cell>
          <cell r="P113">
            <v>0.53767449648936383</v>
          </cell>
          <cell r="Q113">
            <v>0.52382949485034858</v>
          </cell>
        </row>
        <row r="114">
          <cell r="B114" t="str">
            <v>Other Direct Cost of Sales</v>
          </cell>
        </row>
        <row r="115">
          <cell r="B115" t="str">
            <v>Travel Overseas</v>
          </cell>
          <cell r="D115">
            <v>102.45904596072729</v>
          </cell>
          <cell r="E115">
            <v>86.482572937272749</v>
          </cell>
          <cell r="G115">
            <v>0</v>
          </cell>
          <cell r="H115">
            <v>45.159162700000003</v>
          </cell>
          <cell r="J115">
            <v>0</v>
          </cell>
          <cell r="K115">
            <v>226.45129869999994</v>
          </cell>
          <cell r="M115">
            <v>0</v>
          </cell>
          <cell r="N115">
            <v>0</v>
          </cell>
          <cell r="P115">
            <v>102.45904596072729</v>
          </cell>
          <cell r="Q115">
            <v>358.09303433727268</v>
          </cell>
        </row>
        <row r="116">
          <cell r="B116" t="str">
            <v>Subcontractor Fee</v>
          </cell>
          <cell r="D116">
            <v>0</v>
          </cell>
          <cell r="E116">
            <v>58.79045072727272</v>
          </cell>
          <cell r="G116">
            <v>0</v>
          </cell>
          <cell r="H116">
            <v>11.8757608</v>
          </cell>
          <cell r="J116">
            <v>0</v>
          </cell>
          <cell r="K116">
            <v>0</v>
          </cell>
          <cell r="M116">
            <v>0</v>
          </cell>
          <cell r="N116">
            <v>0</v>
          </cell>
          <cell r="P116">
            <v>0</v>
          </cell>
          <cell r="Q116">
            <v>70.666211527272722</v>
          </cell>
        </row>
        <row r="117">
          <cell r="B117" t="str">
            <v>Total</v>
          </cell>
          <cell r="D117">
            <v>102.45904596072729</v>
          </cell>
          <cell r="E117">
            <v>145.27302366454546</v>
          </cell>
          <cell r="G117">
            <v>0</v>
          </cell>
          <cell r="H117">
            <v>57.034923500000005</v>
          </cell>
          <cell r="J117">
            <v>0</v>
          </cell>
          <cell r="K117">
            <v>226.45129869999994</v>
          </cell>
          <cell r="M117">
            <v>0</v>
          </cell>
          <cell r="N117">
            <v>0</v>
          </cell>
          <cell r="P117">
            <v>102.45904596072729</v>
          </cell>
          <cell r="Q117">
            <v>428.75924586454539</v>
          </cell>
        </row>
        <row r="119">
          <cell r="B119" t="str">
            <v>Gross Margin - II</v>
          </cell>
          <cell r="D119">
            <v>2369.4072173120007</v>
          </cell>
          <cell r="E119">
            <v>1798.9877284514548</v>
          </cell>
          <cell r="G119">
            <v>754.22430491410682</v>
          </cell>
          <cell r="H119">
            <v>429.12278728181832</v>
          </cell>
          <cell r="J119">
            <v>756.72593134545457</v>
          </cell>
          <cell r="K119">
            <v>364.32100896327302</v>
          </cell>
          <cell r="M119">
            <v>0</v>
          </cell>
          <cell r="N119">
            <v>0</v>
          </cell>
          <cell r="P119">
            <v>3880.357453571562</v>
          </cell>
          <cell r="Q119">
            <v>2592.4315246965457</v>
          </cell>
        </row>
        <row r="120">
          <cell r="D120">
            <v>0.56935892961380163</v>
          </cell>
          <cell r="E120">
            <v>0.53449937789418178</v>
          </cell>
          <cell r="G120">
            <v>0.45825346418470597</v>
          </cell>
          <cell r="H120">
            <v>0.39289376620868721</v>
          </cell>
          <cell r="J120">
            <v>0.47292885824787134</v>
          </cell>
          <cell r="K120">
            <v>0.27820238720081153</v>
          </cell>
          <cell r="P120">
            <v>0.52384267271486051</v>
          </cell>
          <cell r="Q120">
            <v>0.44948902573395133</v>
          </cell>
        </row>
        <row r="123">
          <cell r="B123" t="str">
            <v>Indirect Manpower Cost - nonbillable</v>
          </cell>
          <cell r="D123">
            <v>740.98773829090919</v>
          </cell>
          <cell r="E123">
            <v>694.66280928545461</v>
          </cell>
          <cell r="F123">
            <v>-6.2517807801115835E-2</v>
          </cell>
          <cell r="G123">
            <v>24.159175490909092</v>
          </cell>
          <cell r="H123">
            <v>38.91301</v>
          </cell>
          <cell r="I123">
            <v>0.61069279929038389</v>
          </cell>
          <cell r="J123">
            <v>192.97163043636365</v>
          </cell>
          <cell r="K123">
            <v>260.38719071963635</v>
          </cell>
          <cell r="L123">
            <v>0.34935477370858592</v>
          </cell>
          <cell r="M123">
            <v>163.24182229885059</v>
          </cell>
          <cell r="N123">
            <v>181.75786939999995</v>
          </cell>
          <cell r="O123">
            <v>0.11342710366986468</v>
          </cell>
          <cell r="P123">
            <v>1121.3603665170326</v>
          </cell>
          <cell r="Q123">
            <v>1175.720879405091</v>
          </cell>
          <cell r="R123">
            <v>4.8477291075395466E-2</v>
          </cell>
        </row>
        <row r="124">
          <cell r="B124" t="str">
            <v>Sales &amp; Marketing Expenses</v>
          </cell>
          <cell r="D124">
            <v>362.69714363636365</v>
          </cell>
          <cell r="E124">
            <v>206.84007406818188</v>
          </cell>
          <cell r="F124">
            <v>-0.42971683759506646</v>
          </cell>
          <cell r="G124">
            <v>46.738022836363641</v>
          </cell>
          <cell r="H124">
            <v>20.738722499999998</v>
          </cell>
          <cell r="I124">
            <v>-0.55627728257549169</v>
          </cell>
          <cell r="J124">
            <v>12.198385454545457</v>
          </cell>
          <cell r="K124">
            <v>17.406966950000005</v>
          </cell>
          <cell r="L124">
            <v>0.42698941715386485</v>
          </cell>
          <cell r="M124">
            <v>112.75946120501568</v>
          </cell>
          <cell r="N124">
            <v>95.858782100000013</v>
          </cell>
          <cell r="O124">
            <v>-0.149882581243337</v>
          </cell>
          <cell r="P124">
            <v>534.39301313228839</v>
          </cell>
          <cell r="Q124">
            <v>340.84454561818188</v>
          </cell>
          <cell r="R124">
            <v>-0.36218375382500334</v>
          </cell>
        </row>
        <row r="125">
          <cell r="B125" t="str">
            <v>Incentives</v>
          </cell>
          <cell r="P125">
            <v>0</v>
          </cell>
          <cell r="Q125">
            <v>0</v>
          </cell>
        </row>
        <row r="126">
          <cell r="B126" t="str">
            <v>Prior period items</v>
          </cell>
          <cell r="D126">
            <v>0</v>
          </cell>
          <cell r="E126">
            <v>26.52693672727273</v>
          </cell>
          <cell r="G126">
            <v>0</v>
          </cell>
          <cell r="H126">
            <v>0</v>
          </cell>
          <cell r="J126">
            <v>0</v>
          </cell>
          <cell r="K126">
            <v>0</v>
          </cell>
          <cell r="M126">
            <v>0</v>
          </cell>
          <cell r="N126">
            <v>0</v>
          </cell>
          <cell r="P126">
            <v>0</v>
          </cell>
          <cell r="Q126">
            <v>26.52693672727273</v>
          </cell>
        </row>
        <row r="128">
          <cell r="B128" t="str">
            <v>Fixed Overheads</v>
          </cell>
        </row>
        <row r="129">
          <cell r="B129" t="str">
            <v>Office Rent - India</v>
          </cell>
          <cell r="D129">
            <v>183.36629953511292</v>
          </cell>
          <cell r="E129">
            <v>87.848962400000005</v>
          </cell>
          <cell r="F129">
            <v>-0.52090998933433919</v>
          </cell>
          <cell r="G129">
            <v>93.288090932684469</v>
          </cell>
          <cell r="H129">
            <v>85.552499999999995</v>
          </cell>
          <cell r="I129">
            <v>-8.2921526803098375E-2</v>
          </cell>
          <cell r="J129">
            <v>68.011184411093154</v>
          </cell>
          <cell r="K129">
            <v>58.602379999999997</v>
          </cell>
          <cell r="L129">
            <v>-0.13834201672215707</v>
          </cell>
          <cell r="M129">
            <v>9.2661205518644394</v>
          </cell>
          <cell r="N129">
            <v>11.47</v>
          </cell>
          <cell r="O129">
            <v>0.23784273427050523</v>
          </cell>
          <cell r="P129">
            <v>353.93169543075498</v>
          </cell>
          <cell r="Q129">
            <v>243.4738424</v>
          </cell>
          <cell r="R129">
            <v>-0.31208805104702902</v>
          </cell>
        </row>
        <row r="130">
          <cell r="B130" t="str">
            <v>Insurance</v>
          </cell>
          <cell r="D130">
            <v>9.5514081995250333</v>
          </cell>
          <cell r="E130">
            <v>4.0602476000000003</v>
          </cell>
          <cell r="G130">
            <v>2.6911576890545192</v>
          </cell>
          <cell r="H130">
            <v>2.45234</v>
          </cell>
          <cell r="J130">
            <v>1.5242539684035925</v>
          </cell>
          <cell r="K130">
            <v>1.3944700000000001</v>
          </cell>
          <cell r="M130">
            <v>0.20946412160016059</v>
          </cell>
          <cell r="N130">
            <v>-0.85401059999999995</v>
          </cell>
          <cell r="P130">
            <v>13.976283978583306</v>
          </cell>
          <cell r="Q130">
            <v>7.0530470000000003</v>
          </cell>
        </row>
        <row r="132">
          <cell r="B132" t="str">
            <v>Other Overheads</v>
          </cell>
        </row>
        <row r="133">
          <cell r="B133" t="str">
            <v>People expenses</v>
          </cell>
          <cell r="D133">
            <v>180.94302101818187</v>
          </cell>
          <cell r="E133">
            <v>76.193770299999997</v>
          </cell>
          <cell r="F133">
            <v>-0.57890738271500541</v>
          </cell>
          <cell r="G133">
            <v>43.349001594693441</v>
          </cell>
          <cell r="H133">
            <v>65.781093799999994</v>
          </cell>
          <cell r="I133">
            <v>0.5174765595536247</v>
          </cell>
          <cell r="J133">
            <v>30.495963636363641</v>
          </cell>
          <cell r="K133">
            <v>48.3514105</v>
          </cell>
          <cell r="L133">
            <v>0.58550197254122427</v>
          </cell>
          <cell r="M133">
            <v>9.0387859803552821</v>
          </cell>
          <cell r="N133">
            <v>28.084934900000004</v>
          </cell>
          <cell r="O133">
            <v>2.1071578595885825</v>
          </cell>
          <cell r="P133">
            <v>263.82677222959421</v>
          </cell>
          <cell r="Q133">
            <v>218.41120949999998</v>
          </cell>
          <cell r="R133">
            <v>-0.1721416001332553</v>
          </cell>
        </row>
        <row r="134">
          <cell r="B134" t="str">
            <v>Travel</v>
          </cell>
          <cell r="D134">
            <v>102.45904596072729</v>
          </cell>
          <cell r="E134">
            <v>90.000205537272748</v>
          </cell>
          <cell r="F134">
            <v>-0.1215982474424956</v>
          </cell>
          <cell r="G134">
            <v>93.4741517734588</v>
          </cell>
          <cell r="H134">
            <v>23.603361300000003</v>
          </cell>
          <cell r="I134">
            <v>-0.74748782575524819</v>
          </cell>
          <cell r="J134">
            <v>30.495963636363641</v>
          </cell>
          <cell r="K134">
            <v>50.190699400000007</v>
          </cell>
          <cell r="L134">
            <v>0.64581450838799526</v>
          </cell>
          <cell r="M134">
            <v>47.410231514315576</v>
          </cell>
          <cell r="N134">
            <v>64.896959200000012</v>
          </cell>
          <cell r="O134">
            <v>0.36883869002842345</v>
          </cell>
          <cell r="P134">
            <v>273.83939288486533</v>
          </cell>
          <cell r="Q134">
            <v>228.69122543727275</v>
          </cell>
          <cell r="R134">
            <v>-0.16487097408434201</v>
          </cell>
        </row>
        <row r="135">
          <cell r="B135" t="str">
            <v>Communication</v>
          </cell>
          <cell r="D135">
            <v>36.717140218181825</v>
          </cell>
          <cell r="E135">
            <v>70.381907249999998</v>
          </cell>
          <cell r="F135">
            <v>0.91686789417079495</v>
          </cell>
          <cell r="G135">
            <v>6.0759427594566358</v>
          </cell>
          <cell r="H135">
            <v>12.090693999999999</v>
          </cell>
          <cell r="I135">
            <v>0.98992888489312481</v>
          </cell>
          <cell r="J135">
            <v>9.3517920727272745</v>
          </cell>
          <cell r="K135">
            <v>20.378154949999999</v>
          </cell>
          <cell r="L135">
            <v>1.1790641613417623</v>
          </cell>
          <cell r="M135">
            <v>91.997653254754454</v>
          </cell>
          <cell r="N135">
            <v>51.238326700000002</v>
          </cell>
          <cell r="O135">
            <v>-0.44304745950297381</v>
          </cell>
          <cell r="P135">
            <v>144.14252830512021</v>
          </cell>
          <cell r="Q135">
            <v>154.08908289999999</v>
          </cell>
          <cell r="R135">
            <v>6.9004996039926311E-2</v>
          </cell>
        </row>
        <row r="136">
          <cell r="B136" t="str">
            <v>Office &amp; Admin expenses</v>
          </cell>
          <cell r="D136">
            <v>14.05353874019189</v>
          </cell>
          <cell r="E136">
            <v>29.427269080000002</v>
          </cell>
          <cell r="F136">
            <v>1.0939401544353089</v>
          </cell>
          <cell r="G136">
            <v>20.470749115987459</v>
          </cell>
          <cell r="H136">
            <v>62.046781764000009</v>
          </cell>
          <cell r="I136">
            <v>2.0309971272884226</v>
          </cell>
          <cell r="J136">
            <v>11.299009402079635</v>
          </cell>
          <cell r="K136">
            <v>42.029410356000007</v>
          </cell>
          <cell r="L136">
            <v>2.7197429314701074</v>
          </cell>
          <cell r="M136">
            <v>1.9135198908214044</v>
          </cell>
          <cell r="N136">
            <v>9.9863252799999938</v>
          </cell>
          <cell r="O136">
            <v>4.2188249141811784</v>
          </cell>
          <cell r="P136">
            <v>47.736817149080387</v>
          </cell>
          <cell r="Q136">
            <v>143.48978648000002</v>
          </cell>
          <cell r="R136">
            <v>2.0058515638335606</v>
          </cell>
        </row>
        <row r="137">
          <cell r="B137" t="str">
            <v>Repairs &amp; Maintenance</v>
          </cell>
          <cell r="D137">
            <v>4.8864641517241383</v>
          </cell>
          <cell r="E137">
            <v>6.4351837999999999</v>
          </cell>
          <cell r="F137">
            <v>0.31694075719954107</v>
          </cell>
          <cell r="G137">
            <v>16.533621088690623</v>
          </cell>
          <cell r="H137">
            <v>8.1892800999999977</v>
          </cell>
          <cell r="I137">
            <v>-0.50468925977736034</v>
          </cell>
          <cell r="J137">
            <v>9.3617766967928642</v>
          </cell>
          <cell r="K137">
            <v>4.9644950999999997</v>
          </cell>
          <cell r="L137">
            <v>-0.46970588374525907</v>
          </cell>
          <cell r="M137">
            <v>1.5856090095008442</v>
          </cell>
          <cell r="N137">
            <v>27.743333199999999</v>
          </cell>
          <cell r="O137">
            <v>16.496957341793681</v>
          </cell>
          <cell r="P137">
            <v>32.367470946708472</v>
          </cell>
          <cell r="Q137">
            <v>47.332292199999991</v>
          </cell>
          <cell r="R137">
            <v>0.46234138212189629</v>
          </cell>
        </row>
        <row r="138">
          <cell r="B138" t="str">
            <v>Other misc expenses</v>
          </cell>
          <cell r="D138">
            <v>29.927009090909095</v>
          </cell>
          <cell r="E138">
            <v>74.740117598545424</v>
          </cell>
          <cell r="F138">
            <v>1.4974135360973702</v>
          </cell>
          <cell r="G138">
            <v>1.1214604188087771</v>
          </cell>
          <cell r="H138">
            <v>4.2829775000000003</v>
          </cell>
          <cell r="I138">
            <v>2.8191071465093778</v>
          </cell>
          <cell r="J138">
            <v>8.1319535272727297</v>
          </cell>
          <cell r="K138">
            <v>3.7976611999999998</v>
          </cell>
          <cell r="L138">
            <v>-0.53299521606173661</v>
          </cell>
          <cell r="M138">
            <v>14.207896286729365</v>
          </cell>
          <cell r="N138">
            <v>40.699644500000005</v>
          </cell>
          <cell r="O138">
            <v>1.8645792226126248</v>
          </cell>
          <cell r="P138">
            <v>53.388319323719969</v>
          </cell>
          <cell r="Q138">
            <v>123.52040079854544</v>
          </cell>
          <cell r="R138">
            <v>1.3136221998220197</v>
          </cell>
        </row>
        <row r="139">
          <cell r="B139" t="str">
            <v>IS expenses</v>
          </cell>
          <cell r="D139">
            <v>0</v>
          </cell>
          <cell r="E139">
            <v>44.181878474181822</v>
          </cell>
          <cell r="G139">
            <v>0</v>
          </cell>
          <cell r="H139">
            <v>0</v>
          </cell>
          <cell r="J139">
            <v>0</v>
          </cell>
          <cell r="K139">
            <v>0</v>
          </cell>
          <cell r="M139">
            <v>7.4782234466039741</v>
          </cell>
          <cell r="N139">
            <v>0</v>
          </cell>
          <cell r="P139">
            <v>7.4782234466039741</v>
          </cell>
          <cell r="Q139">
            <v>44.181878474181822</v>
          </cell>
        </row>
        <row r="140">
          <cell r="B140" t="str">
            <v>Computer Lease</v>
          </cell>
          <cell r="D140">
            <v>20.092288400000005</v>
          </cell>
          <cell r="E140">
            <v>24.192734299999998</v>
          </cell>
          <cell r="F140">
            <v>0.20408058148319194</v>
          </cell>
          <cell r="G140">
            <v>40.425470114156745</v>
          </cell>
          <cell r="H140">
            <v>41.490459999999999</v>
          </cell>
          <cell r="I140">
            <v>2.63445269241359E-2</v>
          </cell>
          <cell r="J140">
            <v>18.407322215322885</v>
          </cell>
          <cell r="K140">
            <v>23.582614799999998</v>
          </cell>
          <cell r="L140">
            <v>0.28115401708832055</v>
          </cell>
          <cell r="M140">
            <v>55.139158882558</v>
          </cell>
          <cell r="N140">
            <v>44.256595199999992</v>
          </cell>
          <cell r="O140">
            <v>-0.19736542782121502</v>
          </cell>
          <cell r="P140">
            <v>134.06423961203762</v>
          </cell>
          <cell r="Q140">
            <v>133.52240430000001</v>
          </cell>
          <cell r="R140">
            <v>-4.0416095567737675E-3</v>
          </cell>
        </row>
        <row r="141">
          <cell r="D141">
            <v>1685.6810972418266</v>
          </cell>
          <cell r="E141">
            <v>1435.4920964209091</v>
          </cell>
          <cell r="F141">
            <v>-0.14842012598366675</v>
          </cell>
          <cell r="G141">
            <v>388.32684381426412</v>
          </cell>
          <cell r="H141">
            <v>365.14122096400001</v>
          </cell>
          <cell r="I141">
            <v>-5.9706464334342395E-2</v>
          </cell>
          <cell r="J141">
            <v>392.2492354573285</v>
          </cell>
          <cell r="K141">
            <v>531.08545397563648</v>
          </cell>
          <cell r="L141">
            <v>0.35394898439110284</v>
          </cell>
          <cell r="M141">
            <v>514.24794644296969</v>
          </cell>
          <cell r="N141">
            <v>555.13875988000007</v>
          </cell>
          <cell r="O141">
            <v>7.9515754452439372E-2</v>
          </cell>
          <cell r="P141">
            <v>2980.5051229563892</v>
          </cell>
          <cell r="Q141">
            <v>2886.8575312405455</v>
          </cell>
          <cell r="R141">
            <v>-3.142004051412392E-2</v>
          </cell>
        </row>
        <row r="142">
          <cell r="D142">
            <v>0.40506232030669354</v>
          </cell>
          <cell r="E142">
            <v>0.42650075949625649</v>
          </cell>
          <cell r="G142">
            <v>0.23594058193877152</v>
          </cell>
          <cell r="H142">
            <v>0.33431389279350632</v>
          </cell>
          <cell r="J142">
            <v>0.2451428917515833</v>
          </cell>
          <cell r="K142">
            <v>0.40554685968863052</v>
          </cell>
          <cell r="P142">
            <v>0.40236390289578639</v>
          </cell>
          <cell r="Q142">
            <v>0.50053811134005677</v>
          </cell>
        </row>
        <row r="144">
          <cell r="B144" t="str">
            <v>Interest / Bank Charges</v>
          </cell>
          <cell r="D144">
            <v>39.622998212448323</v>
          </cell>
          <cell r="E144">
            <v>22.45133328579243</v>
          </cell>
          <cell r="G144">
            <v>12.332658727272728</v>
          </cell>
          <cell r="H144">
            <v>17.220373674336361</v>
          </cell>
          <cell r="J144">
            <v>12.708623890909092</v>
          </cell>
          <cell r="K144">
            <v>8.4560976310606044</v>
          </cell>
          <cell r="M144">
            <v>0</v>
          </cell>
          <cell r="N144">
            <v>28.255766300000005</v>
          </cell>
          <cell r="P144">
            <v>64.664280830630148</v>
          </cell>
          <cell r="Q144">
            <v>36.755986841454565</v>
          </cell>
          <cell r="R144">
            <v>-0.43158747968253897</v>
          </cell>
        </row>
        <row r="145">
          <cell r="B145" t="str">
            <v>Depreciation</v>
          </cell>
          <cell r="D145">
            <v>107.97735153080042</v>
          </cell>
          <cell r="E145">
            <v>38.979059999999997</v>
          </cell>
          <cell r="G145">
            <v>33.26699985454546</v>
          </cell>
          <cell r="H145">
            <v>128.87701261399997</v>
          </cell>
          <cell r="J145">
            <v>91.758713272727277</v>
          </cell>
          <cell r="K145">
            <v>73.283004006000027</v>
          </cell>
          <cell r="M145">
            <v>156.38785316363638</v>
          </cell>
          <cell r="N145">
            <v>50.540004180000018</v>
          </cell>
          <cell r="P145">
            <v>389.39091782170954</v>
          </cell>
          <cell r="Q145">
            <v>291.67908080000001</v>
          </cell>
          <cell r="R145">
            <v>-0.25093506948831523</v>
          </cell>
        </row>
        <row r="146">
          <cell r="B146" t="str">
            <v>Provision for Doubtful Debts</v>
          </cell>
          <cell r="D146">
            <v>0</v>
          </cell>
          <cell r="E146">
            <v>18.877911818181822</v>
          </cell>
          <cell r="G146">
            <v>0</v>
          </cell>
          <cell r="H146">
            <v>30.195034552476496</v>
          </cell>
          <cell r="J146">
            <v>0</v>
          </cell>
          <cell r="K146">
            <v>4.0236465454545458</v>
          </cell>
          <cell r="M146">
            <v>0</v>
          </cell>
          <cell r="N146">
            <v>0</v>
          </cell>
          <cell r="P146">
            <v>0</v>
          </cell>
          <cell r="Q146">
            <v>53.096592916112861</v>
          </cell>
        </row>
        <row r="147">
          <cell r="B147" t="str">
            <v>Nett Margin before corporate exp.</v>
          </cell>
          <cell r="D147">
            <v>536.12577032692536</v>
          </cell>
          <cell r="E147">
            <v>283.18732692657147</v>
          </cell>
          <cell r="G147">
            <v>320.29780251802453</v>
          </cell>
          <cell r="H147">
            <v>-112.31085452299452</v>
          </cell>
          <cell r="J147">
            <v>260.00935872448969</v>
          </cell>
          <cell r="K147">
            <v>-252.52719319487863</v>
          </cell>
          <cell r="M147">
            <v>-670.63579960660604</v>
          </cell>
          <cell r="N147">
            <v>-498.33857516000012</v>
          </cell>
          <cell r="P147">
            <v>445.79713196283353</v>
          </cell>
          <cell r="Q147">
            <v>-540.36171190156733</v>
          </cell>
        </row>
        <row r="148">
          <cell r="D148">
            <v>0.12882884482727494</v>
          </cell>
          <cell r="E148">
            <v>8.4138122609685839E-2</v>
          </cell>
          <cell r="G148">
            <v>0.19460732917026458</v>
          </cell>
          <cell r="H148">
            <v>-0.10282892432527992</v>
          </cell>
          <cell r="J148">
            <v>0.16249731119521882</v>
          </cell>
          <cell r="K148">
            <v>-0.19283452299347906</v>
          </cell>
          <cell r="P148">
            <v>6.0181971349337018E-2</v>
          </cell>
          <cell r="Q148">
            <v>-9.369067499477983E-2</v>
          </cell>
        </row>
        <row r="150">
          <cell r="B150" t="str">
            <v>Corporate Expenses - Allocation</v>
          </cell>
          <cell r="D150">
            <v>73.503202929502251</v>
          </cell>
          <cell r="E150">
            <v>37.0340121256</v>
          </cell>
          <cell r="G150">
            <v>31.277666944133323</v>
          </cell>
          <cell r="H150">
            <v>15.759154096000003</v>
          </cell>
          <cell r="J150">
            <v>51.607877359638159</v>
          </cell>
          <cell r="K150">
            <v>26.002604258400005</v>
          </cell>
          <cell r="M150">
            <v>-156.38874723327373</v>
          </cell>
          <cell r="N150">
            <v>-78.795770480000016</v>
          </cell>
          <cell r="P150">
            <v>0</v>
          </cell>
          <cell r="Q150">
            <v>0</v>
          </cell>
        </row>
        <row r="152">
          <cell r="B152" t="str">
            <v>Profit Before Tax</v>
          </cell>
          <cell r="D152">
            <v>462.6225673974231</v>
          </cell>
          <cell r="E152">
            <v>246.15331480097149</v>
          </cell>
          <cell r="G152">
            <v>289.0201355738912</v>
          </cell>
          <cell r="H152">
            <v>-128.07000861899451</v>
          </cell>
          <cell r="J152">
            <v>208.40148136485152</v>
          </cell>
          <cell r="K152">
            <v>-278.52979745327866</v>
          </cell>
          <cell r="M152">
            <v>-514.24705237333228</v>
          </cell>
          <cell r="N152">
            <v>-419.54280468000013</v>
          </cell>
          <cell r="P152">
            <v>445.79713196283353</v>
          </cell>
          <cell r="Q152">
            <v>-540.36171190156733</v>
          </cell>
        </row>
        <row r="153">
          <cell r="D153">
            <v>0.11116632373872846</v>
          </cell>
          <cell r="E153">
            <v>7.3134903338647375E-2</v>
          </cell>
          <cell r="G153">
            <v>0.17560356711250796</v>
          </cell>
          <cell r="H153">
            <v>-0.11725759972669651</v>
          </cell>
          <cell r="J153">
            <v>0.13024408250924713</v>
          </cell>
          <cell r="K153">
            <v>-0.21269060156196515</v>
          </cell>
          <cell r="P153">
            <v>6.0181971349337018E-2</v>
          </cell>
          <cell r="Q153">
            <v>-9.369067499477983E-2</v>
          </cell>
        </row>
      </sheetData>
      <sheetData sheetId="3" refreshError="1">
        <row r="3">
          <cell r="B3" t="str">
            <v>MindTree Consulting Private Limited</v>
          </cell>
        </row>
        <row r="4">
          <cell r="N4" t="str">
            <v>in USD</v>
          </cell>
        </row>
        <row r="5">
          <cell r="B5" t="str">
            <v>Profit and Loss Account for the month of February, 2001</v>
          </cell>
        </row>
        <row r="7">
          <cell r="B7" t="str">
            <v>Particulars</v>
          </cell>
          <cell r="D7" t="str">
            <v>E-Biz USA</v>
          </cell>
          <cell r="G7" t="str">
            <v>E-Biz India</v>
          </cell>
          <cell r="J7" t="str">
            <v>T-Biz</v>
          </cell>
          <cell r="M7" t="str">
            <v>Corp.</v>
          </cell>
          <cell r="P7" t="str">
            <v>Total</v>
          </cell>
        </row>
        <row r="8">
          <cell r="D8" t="str">
            <v>Plan</v>
          </cell>
          <cell r="E8" t="str">
            <v>Actual</v>
          </cell>
          <cell r="G8" t="str">
            <v>Plan</v>
          </cell>
          <cell r="H8" t="str">
            <v>Actual</v>
          </cell>
          <cell r="J8" t="str">
            <v>Plan</v>
          </cell>
          <cell r="K8" t="str">
            <v>Actual</v>
          </cell>
          <cell r="M8" t="str">
            <v>Plan</v>
          </cell>
          <cell r="N8" t="str">
            <v>Actual</v>
          </cell>
          <cell r="P8" t="str">
            <v>Plan</v>
          </cell>
          <cell r="Q8" t="str">
            <v>Actual</v>
          </cell>
        </row>
        <row r="10">
          <cell r="B10" t="str">
            <v>Sales / Revenue</v>
          </cell>
          <cell r="D10">
            <v>1357740</v>
          </cell>
          <cell r="E10">
            <v>858484.5</v>
          </cell>
          <cell r="F10">
            <v>-0.36771068098457732</v>
          </cell>
          <cell r="G10">
            <v>468598</v>
          </cell>
          <cell r="H10">
            <v>201990.48174928362</v>
          </cell>
          <cell r="I10">
            <v>-0.56894719621235346</v>
          </cell>
          <cell r="J10">
            <v>607400</v>
          </cell>
          <cell r="K10">
            <v>398821</v>
          </cell>
          <cell r="L10">
            <v>-0.34339644385907148</v>
          </cell>
          <cell r="N10">
            <v>0</v>
          </cell>
          <cell r="P10">
            <v>2433738</v>
          </cell>
          <cell r="Q10">
            <v>1459295.9817492836</v>
          </cell>
        </row>
        <row r="11">
          <cell r="B11" t="str">
            <v>Other Income</v>
          </cell>
          <cell r="D11">
            <v>0</v>
          </cell>
          <cell r="E11">
            <v>0</v>
          </cell>
          <cell r="G11">
            <v>0</v>
          </cell>
          <cell r="H11">
            <v>0</v>
          </cell>
          <cell r="J11">
            <v>0</v>
          </cell>
          <cell r="K11">
            <v>0</v>
          </cell>
          <cell r="M11">
            <v>0</v>
          </cell>
          <cell r="N11">
            <v>48528.183873848116</v>
          </cell>
          <cell r="P11">
            <v>0</v>
          </cell>
          <cell r="Q11">
            <v>48528.183873848116</v>
          </cell>
        </row>
        <row r="12">
          <cell r="B12" t="str">
            <v>Total Income</v>
          </cell>
          <cell r="D12">
            <v>1357740</v>
          </cell>
          <cell r="E12">
            <v>858484.5</v>
          </cell>
          <cell r="F12">
            <v>-0.36771068098457732</v>
          </cell>
          <cell r="G12">
            <v>468598</v>
          </cell>
          <cell r="H12">
            <v>201990.48174928362</v>
          </cell>
          <cell r="I12">
            <v>-0.56894719621235346</v>
          </cell>
          <cell r="J12">
            <v>607400</v>
          </cell>
          <cell r="K12">
            <v>398821</v>
          </cell>
          <cell r="L12">
            <v>-0.34339644385907148</v>
          </cell>
          <cell r="M12">
            <v>0</v>
          </cell>
          <cell r="N12">
            <v>48528.183873848116</v>
          </cell>
          <cell r="P12">
            <v>2433738</v>
          </cell>
          <cell r="Q12">
            <v>1507824.1656231317</v>
          </cell>
        </row>
        <row r="14">
          <cell r="B14" t="str">
            <v>Direct Manpower</v>
          </cell>
          <cell r="D14">
            <v>541547</v>
          </cell>
          <cell r="E14">
            <v>405182.9504109798</v>
          </cell>
          <cell r="F14">
            <v>-0.2518046440826377</v>
          </cell>
          <cell r="G14">
            <v>247850</v>
          </cell>
          <cell r="H14">
            <v>204450.11208829214</v>
          </cell>
          <cell r="I14">
            <v>-0.17510545859071155</v>
          </cell>
          <cell r="J14">
            <v>267710</v>
          </cell>
          <cell r="K14">
            <v>235555.26252152002</v>
          </cell>
          <cell r="L14">
            <v>-0.12011033386306068</v>
          </cell>
          <cell r="N14">
            <v>0</v>
          </cell>
          <cell r="P14">
            <v>1057107</v>
          </cell>
          <cell r="Q14">
            <v>845188.32502079196</v>
          </cell>
        </row>
        <row r="15">
          <cell r="B15" t="str">
            <v>Allocated manpower cost</v>
          </cell>
          <cell r="E15">
            <v>32625</v>
          </cell>
          <cell r="H15">
            <v>-32625</v>
          </cell>
          <cell r="K15">
            <v>0</v>
          </cell>
          <cell r="N15">
            <v>0</v>
          </cell>
          <cell r="Q15">
            <v>0</v>
          </cell>
        </row>
        <row r="16">
          <cell r="D16">
            <v>541547</v>
          </cell>
          <cell r="E16">
            <v>437807.9504109798</v>
          </cell>
          <cell r="F16">
            <v>-0.19156056554467146</v>
          </cell>
          <cell r="G16">
            <v>247850</v>
          </cell>
          <cell r="H16">
            <v>171825.11208829214</v>
          </cell>
          <cell r="I16">
            <v>-0.30673749409605755</v>
          </cell>
          <cell r="J16">
            <v>267710</v>
          </cell>
          <cell r="K16">
            <v>235555.26252152002</v>
          </cell>
          <cell r="L16">
            <v>-0.12011033386306068</v>
          </cell>
          <cell r="M16">
            <v>0</v>
          </cell>
          <cell r="N16">
            <v>0</v>
          </cell>
          <cell r="P16">
            <v>1057107</v>
          </cell>
          <cell r="Q16">
            <v>845188.32502079196</v>
          </cell>
        </row>
        <row r="17">
          <cell r="D17">
            <v>0.39885913356018088</v>
          </cell>
          <cell r="E17">
            <v>0.50997769955191941</v>
          </cell>
          <cell r="G17">
            <v>0.52891817720092704</v>
          </cell>
          <cell r="H17">
            <v>0.85065944989213105</v>
          </cell>
          <cell r="J17">
            <v>0.44074744813961148</v>
          </cell>
          <cell r="K17">
            <v>0.59062903538559908</v>
          </cell>
          <cell r="P17">
            <v>0.43435530036511738</v>
          </cell>
          <cell r="Q17">
            <v>0.57917539388250072</v>
          </cell>
        </row>
        <row r="19">
          <cell r="B19" t="str">
            <v>Gross Margin - I</v>
          </cell>
          <cell r="D19">
            <v>816193</v>
          </cell>
          <cell r="E19">
            <v>420676.5495890202</v>
          </cell>
          <cell r="F19">
            <v>-0.48458691805857168</v>
          </cell>
          <cell r="G19">
            <v>220748</v>
          </cell>
          <cell r="H19">
            <v>30165.369660991477</v>
          </cell>
          <cell r="I19">
            <v>-0.86334929575356756</v>
          </cell>
          <cell r="J19">
            <v>339690</v>
          </cell>
          <cell r="K19">
            <v>163265.73747847998</v>
          </cell>
          <cell r="L19">
            <v>-0.51936843157443557</v>
          </cell>
          <cell r="M19">
            <v>0</v>
          </cell>
          <cell r="N19">
            <v>0</v>
          </cell>
          <cell r="P19">
            <v>1376631</v>
          </cell>
          <cell r="Q19">
            <v>662635.84060233971</v>
          </cell>
        </row>
        <row r="20">
          <cell r="D20">
            <v>0.60114086643981912</v>
          </cell>
          <cell r="E20">
            <v>0.49002230044808054</v>
          </cell>
          <cell r="G20">
            <v>0.47108182279907296</v>
          </cell>
          <cell r="H20">
            <v>0.14934055010786895</v>
          </cell>
          <cell r="J20">
            <v>0.55925255186038858</v>
          </cell>
          <cell r="K20">
            <v>0.40937096461440087</v>
          </cell>
          <cell r="P20">
            <v>0.56564469963488262</v>
          </cell>
          <cell r="Q20">
            <v>0.4540791236936228</v>
          </cell>
        </row>
        <row r="21">
          <cell r="B21" t="str">
            <v>Other Direct Cost of Sales</v>
          </cell>
        </row>
        <row r="22">
          <cell r="B22" t="str">
            <v>Travel Overseas</v>
          </cell>
          <cell r="D22">
            <v>26878</v>
          </cell>
          <cell r="E22">
            <v>1196.0585784801806</v>
          </cell>
          <cell r="F22">
            <v>-0.95550046214449813</v>
          </cell>
          <cell r="H22">
            <v>7055.8365306796622</v>
          </cell>
          <cell r="I22">
            <v>1</v>
          </cell>
          <cell r="K22">
            <v>93095.809771949425</v>
          </cell>
          <cell r="N22">
            <v>0</v>
          </cell>
          <cell r="P22">
            <v>26878</v>
          </cell>
          <cell r="Q22">
            <v>101347.70488110927</v>
          </cell>
        </row>
        <row r="23">
          <cell r="B23" t="str">
            <v>Subcontractor Fee</v>
          </cell>
          <cell r="E23">
            <v>15060.21104275556</v>
          </cell>
          <cell r="H23">
            <v>-50.750911390601686</v>
          </cell>
          <cell r="K23">
            <v>0</v>
          </cell>
          <cell r="N23">
            <v>0</v>
          </cell>
          <cell r="P23">
            <v>0</v>
          </cell>
          <cell r="Q23">
            <v>15009.460131364958</v>
          </cell>
        </row>
        <row r="24">
          <cell r="B24" t="str">
            <v>Total</v>
          </cell>
          <cell r="D24">
            <v>26878</v>
          </cell>
          <cell r="E24">
            <v>16256.26962123574</v>
          </cell>
          <cell r="G24">
            <v>0</v>
          </cell>
          <cell r="H24">
            <v>7005.0856192890606</v>
          </cell>
          <cell r="J24">
            <v>0</v>
          </cell>
          <cell r="K24">
            <v>93095.809771949425</v>
          </cell>
          <cell r="M24">
            <v>0</v>
          </cell>
          <cell r="N24">
            <v>0</v>
          </cell>
          <cell r="P24">
            <v>26878</v>
          </cell>
          <cell r="Q24">
            <v>116357.16501247423</v>
          </cell>
        </row>
        <row r="26">
          <cell r="B26" t="str">
            <v>Gross Margin - II</v>
          </cell>
          <cell r="D26">
            <v>789315</v>
          </cell>
          <cell r="E26">
            <v>404420.27996778447</v>
          </cell>
          <cell r="F26">
            <v>-0.48763132593731973</v>
          </cell>
          <cell r="G26">
            <v>220748</v>
          </cell>
          <cell r="H26">
            <v>23160.284041702416</v>
          </cell>
          <cell r="I26">
            <v>-0.89508270044710514</v>
          </cell>
          <cell r="J26">
            <v>339690</v>
          </cell>
          <cell r="K26">
            <v>70169.92770653055</v>
          </cell>
          <cell r="L26">
            <v>-0.79342951601009581</v>
          </cell>
          <cell r="M26">
            <v>0</v>
          </cell>
          <cell r="N26">
            <v>0</v>
          </cell>
          <cell r="P26">
            <v>1349753</v>
          </cell>
          <cell r="Q26">
            <v>546278.67558986554</v>
          </cell>
        </row>
        <row r="27">
          <cell r="D27">
            <v>0.5813447346325511</v>
          </cell>
          <cell r="E27">
            <v>0.4710862921436374</v>
          </cell>
          <cell r="G27">
            <v>0.47108182279907296</v>
          </cell>
          <cell r="H27">
            <v>0.11466027429178384</v>
          </cell>
          <cell r="J27">
            <v>0.55925255186038858</v>
          </cell>
          <cell r="K27">
            <v>0.17594341247459525</v>
          </cell>
          <cell r="P27">
            <v>0.55460078282871861</v>
          </cell>
          <cell r="Q27">
            <v>0.37434398670448726</v>
          </cell>
        </row>
        <row r="30">
          <cell r="B30" t="str">
            <v>Indirect Manpower Cost - nonbillable</v>
          </cell>
          <cell r="D30">
            <v>180975</v>
          </cell>
          <cell r="E30">
            <v>191877.68209732417</v>
          </cell>
          <cell r="F30">
            <v>6.0244133705341457E-2</v>
          </cell>
          <cell r="G30">
            <v>5650</v>
          </cell>
          <cell r="H30">
            <v>10024.375162027602</v>
          </cell>
          <cell r="I30">
            <v>0.77422569239426575</v>
          </cell>
          <cell r="J30">
            <v>43070</v>
          </cell>
          <cell r="K30">
            <v>51150.943150403444</v>
          </cell>
          <cell r="L30">
            <v>0.18762347690744008</v>
          </cell>
          <cell r="M30">
            <v>34794</v>
          </cell>
          <cell r="N30">
            <v>41466.634428032849</v>
          </cell>
          <cell r="O30">
            <v>0.19177543335152178</v>
          </cell>
          <cell r="P30">
            <v>264489</v>
          </cell>
          <cell r="Q30">
            <v>294519.63483778806</v>
          </cell>
        </row>
        <row r="31">
          <cell r="B31" t="str">
            <v>Sales &amp; Marketing Expenses</v>
          </cell>
          <cell r="D31">
            <v>95146</v>
          </cell>
          <cell r="E31">
            <v>54896.333040296857</v>
          </cell>
          <cell r="F31">
            <v>-0.42303057364159441</v>
          </cell>
          <cell r="G31">
            <v>12261</v>
          </cell>
          <cell r="H31">
            <v>-43.005021447665058</v>
          </cell>
          <cell r="I31">
            <v>-1.0035074644358262</v>
          </cell>
          <cell r="J31">
            <v>3200</v>
          </cell>
          <cell r="K31">
            <v>2123.2901844255321</v>
          </cell>
          <cell r="L31">
            <v>-0.33647181736702125</v>
          </cell>
          <cell r="M31">
            <v>29580</v>
          </cell>
          <cell r="N31">
            <v>23209.124589848187</v>
          </cell>
          <cell r="O31">
            <v>-0.21537780291250214</v>
          </cell>
          <cell r="P31">
            <v>140187</v>
          </cell>
          <cell r="Q31">
            <v>80185.742793122918</v>
          </cell>
        </row>
        <row r="32">
          <cell r="B32" t="str">
            <v>Incentives</v>
          </cell>
          <cell r="P32">
            <v>0</v>
          </cell>
          <cell r="Q32">
            <v>0</v>
          </cell>
        </row>
        <row r="33">
          <cell r="B33" t="str">
            <v>Prior period items</v>
          </cell>
          <cell r="E33">
            <v>0</v>
          </cell>
          <cell r="H33">
            <v>0</v>
          </cell>
          <cell r="K33">
            <v>0</v>
          </cell>
          <cell r="N33">
            <v>0</v>
          </cell>
          <cell r="P33">
            <v>0</v>
          </cell>
          <cell r="Q33">
            <v>0</v>
          </cell>
        </row>
        <row r="35">
          <cell r="B35" t="str">
            <v>Fixed Overheads</v>
          </cell>
        </row>
        <row r="36">
          <cell r="B36" t="str">
            <v xml:space="preserve">Office Rent </v>
          </cell>
          <cell r="D36">
            <v>48102</v>
          </cell>
          <cell r="E36">
            <v>17524.236836868164</v>
          </cell>
          <cell r="F36">
            <v>-0.63568590002768777</v>
          </cell>
          <cell r="G36">
            <v>24472</v>
          </cell>
          <cell r="H36">
            <v>25174.80809176038</v>
          </cell>
          <cell r="I36">
            <v>2.8718866122931522E-2</v>
          </cell>
          <cell r="J36">
            <v>17841</v>
          </cell>
          <cell r="K36">
            <v>14336.57688687701</v>
          </cell>
          <cell r="L36">
            <v>-0.19642526277243372</v>
          </cell>
          <cell r="M36">
            <v>2431</v>
          </cell>
          <cell r="N36">
            <v>9966.8323581470104</v>
          </cell>
          <cell r="O36">
            <v>3.0998899046264956</v>
          </cell>
          <cell r="P36">
            <v>92846</v>
          </cell>
          <cell r="Q36">
            <v>67002.454173652572</v>
          </cell>
        </row>
        <row r="37">
          <cell r="B37" t="str">
            <v>Insurance</v>
          </cell>
          <cell r="D37">
            <v>2506</v>
          </cell>
          <cell r="E37">
            <v>-20017.351416018035</v>
          </cell>
          <cell r="F37">
            <v>-8.9877699186025684</v>
          </cell>
          <cell r="G37">
            <v>706</v>
          </cell>
          <cell r="H37">
            <v>-10.480043521896732</v>
          </cell>
          <cell r="I37">
            <v>-1.0148442542803069</v>
          </cell>
          <cell r="J37">
            <v>400</v>
          </cell>
          <cell r="K37">
            <v>-5.9592496513446349</v>
          </cell>
          <cell r="L37">
            <v>-1.0148981241283617</v>
          </cell>
          <cell r="M37">
            <v>55</v>
          </cell>
          <cell r="N37">
            <v>-5288.7911820781346</v>
          </cell>
          <cell r="O37">
            <v>-97.159839674147904</v>
          </cell>
          <cell r="P37">
            <v>3667</v>
          </cell>
          <cell r="Q37">
            <v>-25322.581891269409</v>
          </cell>
        </row>
        <row r="39">
          <cell r="B39" t="str">
            <v>Other Overheads</v>
          </cell>
        </row>
        <row r="40">
          <cell r="B40" t="str">
            <v>People expenses</v>
          </cell>
          <cell r="D40">
            <v>47467</v>
          </cell>
          <cell r="E40">
            <v>18566.088934319239</v>
          </cell>
          <cell r="F40">
            <v>-0.6088632326812472</v>
          </cell>
          <cell r="G40">
            <v>11372</v>
          </cell>
          <cell r="H40">
            <v>8381.9774855531869</v>
          </cell>
          <cell r="I40">
            <v>-0.26292846592040214</v>
          </cell>
          <cell r="J40">
            <v>8000</v>
          </cell>
          <cell r="K40">
            <v>10343.960812194782</v>
          </cell>
          <cell r="L40">
            <v>0.29299510152434777</v>
          </cell>
          <cell r="M40">
            <v>2371</v>
          </cell>
          <cell r="N40">
            <v>6732.6964378423363</v>
          </cell>
          <cell r="O40">
            <v>1.8396020404227484</v>
          </cell>
          <cell r="P40">
            <v>69210</v>
          </cell>
          <cell r="Q40">
            <v>44024.723669909545</v>
          </cell>
        </row>
        <row r="41">
          <cell r="B41" t="str">
            <v>Travel</v>
          </cell>
          <cell r="D41">
            <v>26878</v>
          </cell>
          <cell r="E41">
            <v>5003.8665595765924</v>
          </cell>
          <cell r="F41">
            <v>-0.81383039811084934</v>
          </cell>
          <cell r="G41">
            <v>24521</v>
          </cell>
          <cell r="H41">
            <v>7144.395492625772</v>
          </cell>
          <cell r="I41">
            <v>-0.70864175634656934</v>
          </cell>
          <cell r="J41">
            <v>8000</v>
          </cell>
          <cell r="K41">
            <v>18254.223158235909</v>
          </cell>
          <cell r="L41">
            <v>1.2817778947794887</v>
          </cell>
          <cell r="M41">
            <v>12437</v>
          </cell>
          <cell r="N41">
            <v>8206.568978303636</v>
          </cell>
          <cell r="O41">
            <v>-0.3401488318482242</v>
          </cell>
          <cell r="P41">
            <v>71836</v>
          </cell>
          <cell r="Q41">
            <v>38609.054188741909</v>
          </cell>
        </row>
        <row r="42">
          <cell r="B42" t="str">
            <v>Communication</v>
          </cell>
          <cell r="D42">
            <v>9632</v>
          </cell>
          <cell r="E42">
            <v>35766.479589866605</v>
          </cell>
          <cell r="F42">
            <v>2.7132972996123965</v>
          </cell>
          <cell r="G42">
            <v>1594</v>
          </cell>
          <cell r="H42">
            <v>7738.4100407455662</v>
          </cell>
          <cell r="I42">
            <v>3.8547114433786489</v>
          </cell>
          <cell r="J42">
            <v>2453</v>
          </cell>
          <cell r="K42">
            <v>5254.0570137046452</v>
          </cell>
          <cell r="L42">
            <v>1.1418903439480821</v>
          </cell>
          <cell r="M42">
            <v>24134</v>
          </cell>
          <cell r="N42">
            <v>-997.62861043980229</v>
          </cell>
          <cell r="O42">
            <v>-1.0413370601823073</v>
          </cell>
          <cell r="P42">
            <v>37813</v>
          </cell>
          <cell r="Q42">
            <v>47761.318033877018</v>
          </cell>
        </row>
        <row r="43">
          <cell r="B43" t="str">
            <v>Office &amp; Admin expenses</v>
          </cell>
          <cell r="D43">
            <v>3687</v>
          </cell>
          <cell r="E43">
            <v>6137.005116302571</v>
          </cell>
          <cell r="F43">
            <v>0.66449826859304884</v>
          </cell>
          <cell r="G43">
            <v>5370</v>
          </cell>
          <cell r="H43">
            <v>16148.669875892607</v>
          </cell>
          <cell r="I43">
            <v>2.0072010942071894</v>
          </cell>
          <cell r="J43">
            <v>2964</v>
          </cell>
          <cell r="K43">
            <v>9344.7976983084809</v>
          </cell>
          <cell r="L43">
            <v>2.1527657551648045</v>
          </cell>
          <cell r="M43">
            <v>502</v>
          </cell>
          <cell r="N43">
            <v>592.03678357756871</v>
          </cell>
          <cell r="O43">
            <v>0.17935614258479823</v>
          </cell>
          <cell r="P43">
            <v>12523</v>
          </cell>
          <cell r="Q43">
            <v>32222.509474081227</v>
          </cell>
        </row>
        <row r="44">
          <cell r="B44" t="str">
            <v>Repairs &amp; Maintenance</v>
          </cell>
          <cell r="D44">
            <v>1282</v>
          </cell>
          <cell r="E44">
            <v>1182.9932930837203</v>
          </cell>
          <cell r="F44">
            <v>-7.7228320527519226E-2</v>
          </cell>
          <cell r="G44">
            <v>4337</v>
          </cell>
          <cell r="H44">
            <v>717.88690064791081</v>
          </cell>
          <cell r="I44">
            <v>-0.83447385274431385</v>
          </cell>
          <cell r="J44">
            <v>2456</v>
          </cell>
          <cell r="K44">
            <v>406.89030780602297</v>
          </cell>
          <cell r="L44">
            <v>-0.83432805056758019</v>
          </cell>
          <cell r="M44">
            <v>416</v>
          </cell>
          <cell r="N44">
            <v>14210.442259342657</v>
          </cell>
          <cell r="O44">
            <v>33.159716969573694</v>
          </cell>
          <cell r="P44">
            <v>8491</v>
          </cell>
          <cell r="Q44">
            <v>16518.212760880313</v>
          </cell>
        </row>
        <row r="45">
          <cell r="B45" t="str">
            <v>Other misc expenses</v>
          </cell>
          <cell r="D45">
            <v>7851</v>
          </cell>
          <cell r="E45">
            <v>21145.778233851655</v>
          </cell>
          <cell r="F45">
            <v>1.6933866047448294</v>
          </cell>
          <cell r="G45">
            <v>294</v>
          </cell>
          <cell r="H45">
            <v>1036.48674797081</v>
          </cell>
          <cell r="I45">
            <v>2.5254651291524151</v>
          </cell>
          <cell r="J45">
            <v>2133</v>
          </cell>
          <cell r="K45">
            <v>588.02362727696072</v>
          </cell>
          <cell r="L45">
            <v>-0.72432084984671319</v>
          </cell>
          <cell r="M45">
            <v>3727</v>
          </cell>
          <cell r="N45">
            <v>19836.576667029862</v>
          </cell>
          <cell r="O45">
            <v>4.3223978178239504</v>
          </cell>
          <cell r="P45">
            <v>14005</v>
          </cell>
          <cell r="Q45">
            <v>42606.865276129291</v>
          </cell>
        </row>
        <row r="46">
          <cell r="B46" t="str">
            <v>IS expenses</v>
          </cell>
          <cell r="D46">
            <v>0</v>
          </cell>
          <cell r="E46">
            <v>0</v>
          </cell>
          <cell r="F46">
            <v>1</v>
          </cell>
          <cell r="H46">
            <v>0</v>
          </cell>
          <cell r="I46">
            <v>0</v>
          </cell>
          <cell r="K46">
            <v>0</v>
          </cell>
          <cell r="M46">
            <v>1962</v>
          </cell>
          <cell r="N46">
            <v>0</v>
          </cell>
          <cell r="O46">
            <v>-1</v>
          </cell>
          <cell r="P46">
            <v>1962</v>
          </cell>
          <cell r="Q46">
            <v>0</v>
          </cell>
        </row>
        <row r="47">
          <cell r="B47" t="str">
            <v>Computer Lease</v>
          </cell>
          <cell r="D47">
            <v>4013</v>
          </cell>
          <cell r="E47">
            <v>5712.3170717831599</v>
          </cell>
          <cell r="F47">
            <v>0.42345304554775975</v>
          </cell>
          <cell r="G47">
            <v>10605</v>
          </cell>
          <cell r="H47">
            <v>10504.891456626647</v>
          </cell>
          <cell r="I47">
            <v>-9.4397494930083276E-3</v>
          </cell>
          <cell r="J47">
            <v>4829</v>
          </cell>
          <cell r="K47">
            <v>5068.4874104299161</v>
          </cell>
          <cell r="L47">
            <v>4.9593582611289308E-2</v>
          </cell>
          <cell r="M47">
            <v>14465</v>
          </cell>
          <cell r="N47">
            <v>7757.3241775424249</v>
          </cell>
          <cell r="O47">
            <v>-0.463717651051336</v>
          </cell>
          <cell r="P47">
            <v>33912</v>
          </cell>
          <cell r="Q47">
            <v>29043.020116382148</v>
          </cell>
        </row>
        <row r="48">
          <cell r="D48">
            <v>427539</v>
          </cell>
          <cell r="E48">
            <v>337795.42935725476</v>
          </cell>
          <cell r="G48">
            <v>101182</v>
          </cell>
          <cell r="H48">
            <v>86818.416188880918</v>
          </cell>
          <cell r="J48">
            <v>95346</v>
          </cell>
          <cell r="K48">
            <v>116865.29100001135</v>
          </cell>
          <cell r="M48">
            <v>126874</v>
          </cell>
          <cell r="N48">
            <v>125691.8168871486</v>
          </cell>
          <cell r="P48">
            <v>750941</v>
          </cell>
          <cell r="Q48">
            <v>667170.9534332956</v>
          </cell>
        </row>
        <row r="49">
          <cell r="D49">
            <v>0.31489018516063461</v>
          </cell>
          <cell r="E49">
            <v>0.39347877493100314</v>
          </cell>
          <cell r="G49">
            <v>0.21592495059731368</v>
          </cell>
          <cell r="H49">
            <v>0.42981439242588881</v>
          </cell>
          <cell r="J49">
            <v>0.15697398748765229</v>
          </cell>
          <cell r="K49">
            <v>0.29302692435957822</v>
          </cell>
          <cell r="P49">
            <v>0.3085545773620661</v>
          </cell>
          <cell r="Q49">
            <v>0.45718686392430552</v>
          </cell>
        </row>
        <row r="50">
          <cell r="B50" t="str">
            <v>Provision for Doubtful Debts</v>
          </cell>
          <cell r="D50">
            <v>0</v>
          </cell>
          <cell r="E50">
            <v>0</v>
          </cell>
          <cell r="F50">
            <v>1</v>
          </cell>
          <cell r="G50">
            <v>0</v>
          </cell>
          <cell r="H50">
            <v>11600.725977011483</v>
          </cell>
          <cell r="I50">
            <v>1</v>
          </cell>
          <cell r="J50">
            <v>0</v>
          </cell>
          <cell r="K50">
            <v>0</v>
          </cell>
          <cell r="L50">
            <v>1</v>
          </cell>
          <cell r="M50">
            <v>0</v>
          </cell>
          <cell r="N50">
            <v>0</v>
          </cell>
          <cell r="P50">
            <v>0</v>
          </cell>
          <cell r="Q50">
            <v>11600.725977011483</v>
          </cell>
        </row>
        <row r="51">
          <cell r="D51">
            <v>0</v>
          </cell>
          <cell r="E51">
            <v>0</v>
          </cell>
          <cell r="G51">
            <v>0</v>
          </cell>
          <cell r="H51">
            <v>5.7432042720758684E-2</v>
          </cell>
          <cell r="J51">
            <v>0</v>
          </cell>
          <cell r="K51">
            <v>0</v>
          </cell>
          <cell r="P51">
            <v>0</v>
          </cell>
          <cell r="Q51">
            <v>7.9495360242858269E-3</v>
          </cell>
        </row>
        <row r="52">
          <cell r="B52" t="str">
            <v>Corporate allocation of other exp.</v>
          </cell>
          <cell r="D52">
            <v>59630.78</v>
          </cell>
          <cell r="E52">
            <v>36266.90751625126</v>
          </cell>
          <cell r="F52">
            <v>-0.39180893632028191</v>
          </cell>
          <cell r="G52">
            <v>25374.800000000003</v>
          </cell>
          <cell r="H52">
            <v>15432.726602660114</v>
          </cell>
          <cell r="I52">
            <v>-0.39180893632028185</v>
          </cell>
          <cell r="J52">
            <v>41868.420000000006</v>
          </cell>
          <cell r="K52">
            <v>25463.998894389195</v>
          </cell>
          <cell r="L52">
            <v>-0.39180893632028169</v>
          </cell>
          <cell r="M52">
            <v>-126874</v>
          </cell>
          <cell r="N52">
            <v>-77163.633013300569</v>
          </cell>
          <cell r="O52">
            <v>-0.3918089363202818</v>
          </cell>
          <cell r="P52">
            <v>0</v>
          </cell>
          <cell r="Q52">
            <v>0</v>
          </cell>
        </row>
        <row r="54">
          <cell r="B54" t="str">
            <v>EBIDTA</v>
          </cell>
          <cell r="D54">
            <v>302145.21999999997</v>
          </cell>
          <cell r="E54">
            <v>30357.943094278453</v>
          </cell>
          <cell r="F54">
            <v>-0.89952532396746687</v>
          </cell>
          <cell r="G54">
            <v>94191.2</v>
          </cell>
          <cell r="H54">
            <v>-90691.584726850095</v>
          </cell>
          <cell r="I54">
            <v>-1.9628456238677299</v>
          </cell>
          <cell r="J54">
            <v>202475.58</v>
          </cell>
          <cell r="K54">
            <v>-72159.362187869992</v>
          </cell>
          <cell r="L54">
            <v>-1.3563855067750392</v>
          </cell>
          <cell r="M54">
            <v>0</v>
          </cell>
          <cell r="N54">
            <v>8.7311491370201111E-11</v>
          </cell>
          <cell r="P54">
            <v>598812</v>
          </cell>
          <cell r="Q54">
            <v>-132493.00382044155</v>
          </cell>
        </row>
        <row r="55">
          <cell r="D55">
            <v>0.22253540442205427</v>
          </cell>
          <cell r="E55">
            <v>3.5362249515603898E-2</v>
          </cell>
          <cell r="G55">
            <v>0.2010064063440305</v>
          </cell>
          <cell r="H55">
            <v>-0.44898939762626583</v>
          </cell>
          <cell r="J55">
            <v>0.33334800790253538</v>
          </cell>
          <cell r="K55">
            <v>-0.18093170166031877</v>
          </cell>
          <cell r="P55">
            <v>0.24604620546665254</v>
          </cell>
          <cell r="Q55">
            <v>-9.07924132441041E-2</v>
          </cell>
        </row>
        <row r="58">
          <cell r="B58" t="str">
            <v>Interest / Bank Charges</v>
          </cell>
          <cell r="D58">
            <v>10394</v>
          </cell>
          <cell r="E58">
            <v>-1223.6574601546163</v>
          </cell>
          <cell r="F58">
            <v>-1.1177272907595359</v>
          </cell>
          <cell r="G58">
            <v>3235</v>
          </cell>
          <cell r="H58">
            <v>12738.790713639868</v>
          </cell>
          <cell r="I58">
            <v>2.9378023844327257</v>
          </cell>
          <cell r="J58">
            <v>3334</v>
          </cell>
          <cell r="K58">
            <v>9270.7293559141399</v>
          </cell>
          <cell r="L58">
            <v>1.7806626742393941</v>
          </cell>
          <cell r="M58">
            <v>0</v>
          </cell>
          <cell r="N58">
            <v>9614.2339362923594</v>
          </cell>
          <cell r="O58">
            <v>1</v>
          </cell>
          <cell r="P58">
            <v>16963</v>
          </cell>
          <cell r="Q58">
            <v>12229.096545691751</v>
          </cell>
        </row>
        <row r="59">
          <cell r="B59" t="str">
            <v>Depreciation</v>
          </cell>
          <cell r="D59">
            <v>28326</v>
          </cell>
          <cell r="E59">
            <v>4235.9945887874492</v>
          </cell>
          <cell r="F59">
            <v>-0.85045560302240175</v>
          </cell>
          <cell r="G59">
            <v>8727</v>
          </cell>
          <cell r="H59">
            <v>48189.587850919372</v>
          </cell>
          <cell r="I59">
            <v>4.5218961671730691</v>
          </cell>
          <cell r="J59">
            <v>24071</v>
          </cell>
          <cell r="K59">
            <v>27401.922452253115</v>
          </cell>
          <cell r="L59">
            <v>0.13837906411254683</v>
          </cell>
          <cell r="M59">
            <v>32214</v>
          </cell>
          <cell r="N59">
            <v>18897.877630718474</v>
          </cell>
          <cell r="O59">
            <v>-0.41336444928545124</v>
          </cell>
          <cell r="P59">
            <v>93338</v>
          </cell>
          <cell r="Q59">
            <v>98725.38252267841</v>
          </cell>
        </row>
        <row r="60">
          <cell r="B60" t="str">
            <v>Nett Margin before corporate exp.</v>
          </cell>
          <cell r="D60">
            <v>263425.21999999997</v>
          </cell>
          <cell r="E60">
            <v>27345.60596564562</v>
          </cell>
          <cell r="F60">
            <v>-0.89619214908259115</v>
          </cell>
          <cell r="G60">
            <v>82229.2</v>
          </cell>
          <cell r="H60">
            <v>-151619.96329140934</v>
          </cell>
          <cell r="I60">
            <v>-2.8438701007842631</v>
          </cell>
          <cell r="J60">
            <v>175070.58</v>
          </cell>
          <cell r="K60">
            <v>-108832.01399603725</v>
          </cell>
          <cell r="L60">
            <v>-1.6216465039188039</v>
          </cell>
          <cell r="M60">
            <v>-32214</v>
          </cell>
          <cell r="N60">
            <v>-28512.111567010747</v>
          </cell>
          <cell r="O60">
            <v>-0.11491551601754682</v>
          </cell>
          <cell r="P60">
            <v>488511</v>
          </cell>
          <cell r="Q60">
            <v>-243447.4828888117</v>
          </cell>
        </row>
        <row r="61">
          <cell r="D61">
            <v>0.19401742601676314</v>
          </cell>
          <cell r="E61">
            <v>3.1853348506170609E-2</v>
          </cell>
          <cell r="G61">
            <v>0.17547919538709084</v>
          </cell>
          <cell r="H61">
            <v>-0.75062924737020231</v>
          </cell>
          <cell r="J61">
            <v>0.28822946987158377</v>
          </cell>
          <cell r="K61">
            <v>-0.27288436164604485</v>
          </cell>
          <cell r="P61">
            <v>0.20072456443544867</v>
          </cell>
          <cell r="Q61">
            <v>-0.16682529516526656</v>
          </cell>
        </row>
        <row r="63">
          <cell r="B63" t="str">
            <v>Corporate Expenses - Intt. &amp; Depn.</v>
          </cell>
          <cell r="D63">
            <v>15140.58</v>
          </cell>
          <cell r="E63">
            <v>13400.692436495083</v>
          </cell>
          <cell r="F63">
            <v>-0.11491551601754471</v>
          </cell>
          <cell r="G63">
            <v>6442.8</v>
          </cell>
          <cell r="H63">
            <v>5702.4223134021595</v>
          </cell>
          <cell r="I63">
            <v>-0.11491551601754527</v>
          </cell>
          <cell r="J63">
            <v>10630.62</v>
          </cell>
          <cell r="K63">
            <v>9408.9968171135697</v>
          </cell>
          <cell r="L63">
            <v>-0.1149155160175447</v>
          </cell>
          <cell r="M63">
            <v>-32214</v>
          </cell>
          <cell r="N63">
            <v>-28512.111567010812</v>
          </cell>
          <cell r="O63">
            <v>-0.11491551601754479</v>
          </cell>
          <cell r="P63">
            <v>0</v>
          </cell>
          <cell r="Q63">
            <v>0</v>
          </cell>
        </row>
        <row r="65">
          <cell r="B65" t="str">
            <v>Profit Before Tax</v>
          </cell>
          <cell r="D65">
            <v>248284.63999999998</v>
          </cell>
          <cell r="E65">
            <v>13944.913529150537</v>
          </cell>
          <cell r="F65">
            <v>-0.94383497291998997</v>
          </cell>
          <cell r="G65">
            <v>75786.399999999994</v>
          </cell>
          <cell r="H65">
            <v>-157322.38560481148</v>
          </cell>
          <cell r="I65">
            <v>-3.075865664615439</v>
          </cell>
          <cell r="J65">
            <v>164439.96</v>
          </cell>
          <cell r="K65">
            <v>-118241.01081315082</v>
          </cell>
          <cell r="L65">
            <v>-1.7190527826274757</v>
          </cell>
          <cell r="M65">
            <v>0</v>
          </cell>
          <cell r="N65">
            <v>6.5483618527650833E-11</v>
          </cell>
          <cell r="O65">
            <v>0</v>
          </cell>
          <cell r="P65">
            <v>488511</v>
          </cell>
          <cell r="Q65">
            <v>-243447.4828888117</v>
          </cell>
        </row>
        <row r="66">
          <cell r="D66">
            <v>0.18286611575117473</v>
          </cell>
          <cell r="E66">
            <v>1.6243640425832425E-2</v>
          </cell>
          <cell r="G66">
            <v>0.16173009701279134</v>
          </cell>
          <cell r="H66">
            <v>-0.77886039105587435</v>
          </cell>
          <cell r="J66">
            <v>0.27072762594665789</v>
          </cell>
          <cell r="K66">
            <v>-0.29647639119592706</v>
          </cell>
          <cell r="P66">
            <v>0.20072456443544867</v>
          </cell>
          <cell r="Q66">
            <v>-0.16682529516526656</v>
          </cell>
        </row>
        <row r="97">
          <cell r="B97" t="str">
            <v>MindTree Consulting Private Limited</v>
          </cell>
        </row>
        <row r="98">
          <cell r="N98" t="str">
            <v>in Rs. Lacs</v>
          </cell>
        </row>
        <row r="99">
          <cell r="B99" t="str">
            <v>Profit and Loss Account for the month of February, 2001</v>
          </cell>
        </row>
        <row r="101">
          <cell r="B101" t="str">
            <v>Particulars</v>
          </cell>
          <cell r="D101" t="str">
            <v>E-Biz USA</v>
          </cell>
          <cell r="G101" t="str">
            <v>E-Biz India</v>
          </cell>
          <cell r="J101" t="str">
            <v>T-Biz</v>
          </cell>
          <cell r="M101" t="str">
            <v>Corp.</v>
          </cell>
          <cell r="P101" t="str">
            <v>Total</v>
          </cell>
        </row>
        <row r="102">
          <cell r="D102" t="str">
            <v>Plan</v>
          </cell>
          <cell r="E102" t="str">
            <v>Actual</v>
          </cell>
          <cell r="G102" t="str">
            <v>Plan</v>
          </cell>
          <cell r="H102" t="str">
            <v>Actual</v>
          </cell>
          <cell r="J102" t="str">
            <v>Plan</v>
          </cell>
          <cell r="K102" t="str">
            <v>Actual</v>
          </cell>
          <cell r="M102" t="str">
            <v>Plan</v>
          </cell>
          <cell r="N102" t="str">
            <v>Actual</v>
          </cell>
          <cell r="P102" t="str">
            <v>Plan</v>
          </cell>
          <cell r="Q102" t="str">
            <v>Actual</v>
          </cell>
        </row>
        <row r="104">
          <cell r="B104" t="str">
            <v>Sales / Revenue</v>
          </cell>
          <cell r="D104">
            <v>617.99387563636367</v>
          </cell>
          <cell r="E104">
            <v>390.75092678181829</v>
          </cell>
          <cell r="G104">
            <v>213.28876967272728</v>
          </cell>
          <cell r="H104">
            <v>91.938722183846664</v>
          </cell>
          <cell r="J104">
            <v>276.46639272727276</v>
          </cell>
          <cell r="K104">
            <v>181.52881661818185</v>
          </cell>
          <cell r="P104">
            <v>1107.7490380363638</v>
          </cell>
          <cell r="Q104">
            <v>664.21846558384686</v>
          </cell>
        </row>
        <row r="105">
          <cell r="B105" t="str">
            <v>Other Income</v>
          </cell>
          <cell r="D105">
            <v>0</v>
          </cell>
          <cell r="E105">
            <v>0</v>
          </cell>
          <cell r="G105">
            <v>0</v>
          </cell>
          <cell r="H105">
            <v>0</v>
          </cell>
          <cell r="J105">
            <v>0</v>
          </cell>
          <cell r="K105">
            <v>0</v>
          </cell>
          <cell r="M105">
            <v>0</v>
          </cell>
          <cell r="N105">
            <v>22.08826463814389</v>
          </cell>
          <cell r="P105">
            <v>0</v>
          </cell>
          <cell r="Q105">
            <v>22.08826463814389</v>
          </cell>
        </row>
        <row r="106">
          <cell r="B106" t="str">
            <v>Total Income</v>
          </cell>
          <cell r="D106">
            <v>617.99387563636367</v>
          </cell>
          <cell r="E106">
            <v>390.75092678181829</v>
          </cell>
          <cell r="G106">
            <v>213.28876967272728</v>
          </cell>
          <cell r="H106">
            <v>91.938722183846664</v>
          </cell>
          <cell r="J106">
            <v>276.46639272727276</v>
          </cell>
          <cell r="K106">
            <v>181.52881661818185</v>
          </cell>
          <cell r="M106">
            <v>0</v>
          </cell>
          <cell r="N106">
            <v>22.08826463814389</v>
          </cell>
          <cell r="P106">
            <v>1107.7490380363638</v>
          </cell>
          <cell r="Q106">
            <v>686.30673022199073</v>
          </cell>
        </row>
        <row r="108">
          <cell r="B108" t="str">
            <v>Direct Manpower</v>
          </cell>
          <cell r="D108">
            <v>246.49250178181822</v>
          </cell>
          <cell r="E108">
            <v>184.42454510160852</v>
          </cell>
          <cell r="G108">
            <v>112.81230727272728</v>
          </cell>
          <cell r="H108">
            <v>93.058256473060126</v>
          </cell>
          <cell r="J108">
            <v>121.85185709090911</v>
          </cell>
          <cell r="K108">
            <v>107.21618985388605</v>
          </cell>
          <cell r="P108">
            <v>481.15666614545461</v>
          </cell>
          <cell r="Q108">
            <v>384.69899142855468</v>
          </cell>
        </row>
        <row r="109">
          <cell r="B109" t="str">
            <v>Allocated manpower cost</v>
          </cell>
          <cell r="D109">
            <v>0</v>
          </cell>
          <cell r="E109">
            <v>14.849713636363637</v>
          </cell>
          <cell r="G109">
            <v>0</v>
          </cell>
          <cell r="H109">
            <v>-14.849713636363637</v>
          </cell>
          <cell r="J109">
            <v>0</v>
          </cell>
          <cell r="K109">
            <v>0</v>
          </cell>
          <cell r="P109">
            <v>0</v>
          </cell>
          <cell r="Q109">
            <v>0</v>
          </cell>
        </row>
        <row r="110">
          <cell r="D110">
            <v>246.49250178181822</v>
          </cell>
          <cell r="E110">
            <v>199.27425873797216</v>
          </cell>
          <cell r="G110">
            <v>112.81230727272728</v>
          </cell>
          <cell r="H110">
            <v>78.208542836696495</v>
          </cell>
          <cell r="J110">
            <v>121.85185709090911</v>
          </cell>
          <cell r="K110">
            <v>107.21618985388605</v>
          </cell>
          <cell r="M110">
            <v>0</v>
          </cell>
          <cell r="N110">
            <v>0</v>
          </cell>
          <cell r="P110">
            <v>481.15666614545461</v>
          </cell>
          <cell r="Q110">
            <v>384.69899142855468</v>
          </cell>
        </row>
        <row r="111">
          <cell r="D111">
            <v>0.39885913356018093</v>
          </cell>
          <cell r="E111">
            <v>0.47197468377236829</v>
          </cell>
          <cell r="G111">
            <v>0.52891817720092704</v>
          </cell>
          <cell r="H111">
            <v>1.0121769615959504</v>
          </cell>
          <cell r="J111">
            <v>0.44074744813961148</v>
          </cell>
          <cell r="K111">
            <v>0.59062903538559908</v>
          </cell>
          <cell r="P111">
            <v>0.43435530036511738</v>
          </cell>
          <cell r="Q111">
            <v>0.57917539388250061</v>
          </cell>
        </row>
        <row r="113">
          <cell r="B113" t="str">
            <v>Gross Margin - I</v>
          </cell>
          <cell r="D113">
            <v>371.50137385454548</v>
          </cell>
          <cell r="E113">
            <v>191.47666804384613</v>
          </cell>
          <cell r="F113">
            <v>-0.48458691805857146</v>
          </cell>
          <cell r="G113">
            <v>100.4764624</v>
          </cell>
          <cell r="H113">
            <v>13.73017934715017</v>
          </cell>
          <cell r="I113">
            <v>-0.86334929575356778</v>
          </cell>
          <cell r="J113">
            <v>154.61453563636366</v>
          </cell>
          <cell r="K113">
            <v>74.3126267642958</v>
          </cell>
          <cell r="L113">
            <v>-0.51936843157443546</v>
          </cell>
          <cell r="M113">
            <v>0</v>
          </cell>
          <cell r="N113">
            <v>0</v>
          </cell>
          <cell r="P113">
            <v>626.59237189090913</v>
          </cell>
          <cell r="Q113">
            <v>279.51947415529219</v>
          </cell>
        </row>
        <row r="114">
          <cell r="D114">
            <v>0.60114086643981912</v>
          </cell>
          <cell r="E114">
            <v>0.49002230044808065</v>
          </cell>
          <cell r="G114">
            <v>0.47108182279907296</v>
          </cell>
          <cell r="H114">
            <v>0.14934055010786867</v>
          </cell>
          <cell r="J114">
            <v>0.55925255186038858</v>
          </cell>
          <cell r="K114">
            <v>0.40937096461440092</v>
          </cell>
          <cell r="P114">
            <v>0.56564469963488262</v>
          </cell>
          <cell r="Q114">
            <v>0.42082460611749939</v>
          </cell>
        </row>
        <row r="115">
          <cell r="B115" t="str">
            <v>Other Direct Cost of Sales</v>
          </cell>
        </row>
        <row r="116">
          <cell r="B116" t="str">
            <v>Travel Overseas</v>
          </cell>
          <cell r="D116">
            <v>12.23388821818182</v>
          </cell>
          <cell r="E116">
            <v>0.54440237188496077</v>
          </cell>
          <cell r="G116">
            <v>0</v>
          </cell>
          <cell r="H116">
            <v>3.2115602128915395</v>
          </cell>
          <cell r="J116">
            <v>0</v>
          </cell>
          <cell r="K116">
            <v>42.373827306017859</v>
          </cell>
          <cell r="M116">
            <v>0</v>
          </cell>
          <cell r="N116">
            <v>0</v>
          </cell>
          <cell r="P116">
            <v>12.23388821818182</v>
          </cell>
          <cell r="Q116">
            <v>46.129789890794363</v>
          </cell>
        </row>
        <row r="117">
          <cell r="B117" t="str">
            <v>Subcontractor Fee</v>
          </cell>
          <cell r="D117">
            <v>0</v>
          </cell>
          <cell r="E117">
            <v>6.8548604226244132</v>
          </cell>
          <cell r="G117">
            <v>0</v>
          </cell>
          <cell r="H117">
            <v>-2.3099969377314959E-2</v>
          </cell>
          <cell r="J117">
            <v>0</v>
          </cell>
          <cell r="K117">
            <v>0</v>
          </cell>
          <cell r="M117">
            <v>0</v>
          </cell>
          <cell r="N117">
            <v>0</v>
          </cell>
          <cell r="P117">
            <v>0</v>
          </cell>
          <cell r="Q117">
            <v>6.8317604532470986</v>
          </cell>
        </row>
        <row r="118">
          <cell r="B118" t="str">
            <v>Total</v>
          </cell>
          <cell r="D118">
            <v>12.23388821818182</v>
          </cell>
          <cell r="E118">
            <v>7.3992627945093741</v>
          </cell>
          <cell r="G118">
            <v>0</v>
          </cell>
          <cell r="H118">
            <v>3.1884602435142244</v>
          </cell>
          <cell r="J118">
            <v>0</v>
          </cell>
          <cell r="K118">
            <v>42.373827306017859</v>
          </cell>
          <cell r="M118">
            <v>0</v>
          </cell>
          <cell r="N118">
            <v>0</v>
          </cell>
          <cell r="P118">
            <v>12.23388821818182</v>
          </cell>
          <cell r="Q118">
            <v>52.961550344041463</v>
          </cell>
        </row>
        <row r="120">
          <cell r="B120" t="str">
            <v>Gross Margin - II</v>
          </cell>
          <cell r="D120">
            <v>359.26748563636363</v>
          </cell>
          <cell r="E120">
            <v>184.07740524933675</v>
          </cell>
          <cell r="G120">
            <v>100.4764624</v>
          </cell>
          <cell r="H120">
            <v>10.541719103635945</v>
          </cell>
          <cell r="J120">
            <v>154.61453563636366</v>
          </cell>
          <cell r="K120">
            <v>31.938799458277941</v>
          </cell>
          <cell r="M120">
            <v>0</v>
          </cell>
          <cell r="N120">
            <v>0</v>
          </cell>
          <cell r="P120">
            <v>614.35848367272729</v>
          </cell>
          <cell r="Q120">
            <v>226.55792381125073</v>
          </cell>
        </row>
        <row r="121">
          <cell r="D121">
            <v>0.5813447346325511</v>
          </cell>
          <cell r="E121">
            <v>0.47108629214363745</v>
          </cell>
          <cell r="G121">
            <v>0.47108182279907296</v>
          </cell>
          <cell r="H121">
            <v>0.11466027429178356</v>
          </cell>
          <cell r="J121">
            <v>0.55925255186038858</v>
          </cell>
          <cell r="K121">
            <v>0.1759434124745953</v>
          </cell>
          <cell r="P121">
            <v>0.55460078282871861</v>
          </cell>
          <cell r="Q121">
            <v>0.34108946912836385</v>
          </cell>
        </row>
        <row r="124">
          <cell r="B124" t="str">
            <v>Indirect Manpower Cost - nonbillable</v>
          </cell>
          <cell r="D124">
            <v>82.373239090909095</v>
          </cell>
          <cell r="E124">
            <v>87.335743520443884</v>
          </cell>
          <cell r="G124">
            <v>2.5716745454545458</v>
          </cell>
          <cell r="H124">
            <v>4.5627310510218004</v>
          </cell>
          <cell r="J124">
            <v>19.603897818181821</v>
          </cell>
          <cell r="K124">
            <v>23.282049287767272</v>
          </cell>
          <cell r="M124">
            <v>15.836963563636367</v>
          </cell>
          <cell r="N124">
            <v>18.874104114024991</v>
          </cell>
          <cell r="P124">
            <v>120.38577501818183</v>
          </cell>
          <cell r="Q124">
            <v>134.05462797325794</v>
          </cell>
        </row>
        <row r="125">
          <cell r="B125" t="str">
            <v>Sales &amp; Marketing Expenses</v>
          </cell>
          <cell r="D125">
            <v>43.306999345454557</v>
          </cell>
          <cell r="E125">
            <v>24.986814569650758</v>
          </cell>
          <cell r="G125">
            <v>5.5807613454545466</v>
          </cell>
          <cell r="H125">
            <v>-1.9574321944015403E-2</v>
          </cell>
          <cell r="J125">
            <v>1.4565236363636365</v>
          </cell>
          <cell r="K125">
            <v>0.96644448139834149</v>
          </cell>
          <cell r="M125">
            <v>13.463740363636367</v>
          </cell>
          <cell r="N125">
            <v>10.563949545131992</v>
          </cell>
          <cell r="P125">
            <v>63.808024690909107</v>
          </cell>
          <cell r="Q125">
            <v>36.497634274237072</v>
          </cell>
        </row>
        <row r="126">
          <cell r="B126" t="str">
            <v>Incentives</v>
          </cell>
          <cell r="P126">
            <v>0</v>
          </cell>
          <cell r="Q126">
            <v>0</v>
          </cell>
        </row>
        <row r="127">
          <cell r="B127" t="str">
            <v>Prior period items</v>
          </cell>
          <cell r="D127">
            <v>0</v>
          </cell>
          <cell r="E127">
            <v>0</v>
          </cell>
          <cell r="G127">
            <v>0</v>
          </cell>
          <cell r="H127">
            <v>0</v>
          </cell>
          <cell r="J127">
            <v>0</v>
          </cell>
          <cell r="K127">
            <v>0</v>
          </cell>
          <cell r="M127">
            <v>0</v>
          </cell>
          <cell r="N127">
            <v>0</v>
          </cell>
          <cell r="P127">
            <v>0</v>
          </cell>
          <cell r="Q127">
            <v>0</v>
          </cell>
        </row>
        <row r="129">
          <cell r="B129" t="str">
            <v>Fixed Overheads</v>
          </cell>
        </row>
        <row r="130">
          <cell r="B130" t="str">
            <v>Office Rent - India</v>
          </cell>
          <cell r="D130">
            <v>21.894281236363639</v>
          </cell>
          <cell r="E130">
            <v>7.9763953631665032</v>
          </cell>
          <cell r="G130">
            <v>11.138764509090912</v>
          </cell>
          <cell r="H130">
            <v>11.458657195802354</v>
          </cell>
          <cell r="J130">
            <v>8.1205744363636381</v>
          </cell>
          <cell r="K130">
            <v>6.5254884688378016</v>
          </cell>
          <cell r="M130">
            <v>1.1065028000000001</v>
          </cell>
          <cell r="N130">
            <v>4.536539659160951</v>
          </cell>
          <cell r="P130">
            <v>42.260122981818185</v>
          </cell>
          <cell r="Q130">
            <v>30.49708068696761</v>
          </cell>
        </row>
        <row r="131">
          <cell r="B131" t="str">
            <v>Insurance</v>
          </cell>
          <cell r="D131">
            <v>1.140640072727273</v>
          </cell>
          <cell r="E131">
            <v>-9.1111704608835566</v>
          </cell>
          <cell r="G131">
            <v>0.3213455272727273</v>
          </cell>
          <cell r="H131">
            <v>-4.7701347186756881E-3</v>
          </cell>
          <cell r="J131">
            <v>0.18206545454545456</v>
          </cell>
          <cell r="K131">
            <v>-2.7124337413047569E-3</v>
          </cell>
          <cell r="M131">
            <v>2.5034000000000004E-2</v>
          </cell>
          <cell r="N131">
            <v>-2.4072654264026192</v>
          </cell>
          <cell r="P131">
            <v>1.6690850545454547</v>
          </cell>
          <cell r="Q131">
            <v>-11.525918455746156</v>
          </cell>
        </row>
        <row r="133">
          <cell r="B133" t="str">
            <v>Other Overheads</v>
          </cell>
        </row>
        <row r="134">
          <cell r="B134" t="str">
            <v>People expenses</v>
          </cell>
          <cell r="D134">
            <v>21.60525232727273</v>
          </cell>
          <cell r="E134">
            <v>8.4506085523954155</v>
          </cell>
          <cell r="G134">
            <v>5.1761208727272736</v>
          </cell>
          <cell r="H134">
            <v>3.8151713522425181</v>
          </cell>
          <cell r="J134">
            <v>3.6413090909090911</v>
          </cell>
          <cell r="K134">
            <v>4.7081948176815311</v>
          </cell>
          <cell r="M134">
            <v>1.079192981818182</v>
          </cell>
          <cell r="N134">
            <v>3.0644785931808194</v>
          </cell>
          <cell r="P134">
            <v>31.501875272727276</v>
          </cell>
          <cell r="Q134">
            <v>20.038453315500284</v>
          </cell>
        </row>
        <row r="135">
          <cell r="B135" t="str">
            <v>Travel</v>
          </cell>
          <cell r="D135">
            <v>12.23388821818182</v>
          </cell>
          <cell r="E135">
            <v>2.2775780991352805</v>
          </cell>
          <cell r="G135">
            <v>11.16106752727273</v>
          </cell>
          <cell r="H135">
            <v>3.25186903204352</v>
          </cell>
          <cell r="J135">
            <v>3.6413090909090911</v>
          </cell>
          <cell r="K135">
            <v>8.3086585916959592</v>
          </cell>
          <cell r="M135">
            <v>5.6608701454545463</v>
          </cell>
          <cell r="N135">
            <v>3.7353317782336957</v>
          </cell>
          <cell r="P135">
            <v>32.697134981818188</v>
          </cell>
          <cell r="Q135">
            <v>17.573437501108454</v>
          </cell>
        </row>
        <row r="136">
          <cell r="B136" t="str">
            <v>Communication</v>
          </cell>
          <cell r="D136">
            <v>4.384136145454546</v>
          </cell>
          <cell r="E136">
            <v>16.279600910049467</v>
          </cell>
          <cell r="G136">
            <v>0.72553083636363647</v>
          </cell>
          <cell r="H136">
            <v>3.5222428538186277</v>
          </cell>
          <cell r="J136">
            <v>1.1165164000000001</v>
          </cell>
          <cell r="K136">
            <v>2.3914556960196744</v>
          </cell>
          <cell r="M136">
            <v>10.984919200000002</v>
          </cell>
          <cell r="N136">
            <v>-0.45408426606818203</v>
          </cell>
          <cell r="P136">
            <v>17.211102581818185</v>
          </cell>
          <cell r="Q136">
            <v>21.739215193819589</v>
          </cell>
        </row>
        <row r="137">
          <cell r="B137" t="str">
            <v>Office &amp; Admin expenses</v>
          </cell>
          <cell r="D137">
            <v>1.6781883272727276</v>
          </cell>
          <cell r="E137">
            <v>2.7933415651185198</v>
          </cell>
          <cell r="G137">
            <v>2.4442287272727277</v>
          </cell>
          <cell r="H137">
            <v>7.3502873031471925</v>
          </cell>
          <cell r="J137">
            <v>1.3491050181818183</v>
          </cell>
          <cell r="K137">
            <v>4.2534121014446278</v>
          </cell>
          <cell r="M137">
            <v>0.22849214545454549</v>
          </cell>
          <cell r="N137">
            <v>0.26947361527419739</v>
          </cell>
          <cell r="P137">
            <v>5.7000142181818187</v>
          </cell>
          <cell r="Q137">
            <v>14.666514584984537</v>
          </cell>
        </row>
        <row r="138">
          <cell r="B138" t="str">
            <v>Repairs &amp; Maintenance</v>
          </cell>
          <cell r="D138">
            <v>0.58351978181818187</v>
          </cell>
          <cell r="E138">
            <v>0.53845552907377925</v>
          </cell>
          <cell r="G138">
            <v>1.9740446909090912</v>
          </cell>
          <cell r="H138">
            <v>0.32675601219672368</v>
          </cell>
          <cell r="J138">
            <v>1.1178818909090911</v>
          </cell>
          <cell r="K138">
            <v>0.18520167210210875</v>
          </cell>
          <cell r="M138">
            <v>0.18934807272727275</v>
          </cell>
          <cell r="N138">
            <v>6.4680765730978935</v>
          </cell>
          <cell r="P138">
            <v>3.8647944363636366</v>
          </cell>
          <cell r="Q138">
            <v>7.5184897864705054</v>
          </cell>
        </row>
        <row r="139">
          <cell r="B139" t="str">
            <v>Other misc expenses</v>
          </cell>
          <cell r="D139">
            <v>3.5734897090909095</v>
          </cell>
          <cell r="E139">
            <v>9.6247893146589529</v>
          </cell>
          <cell r="G139">
            <v>0.1338181090909091</v>
          </cell>
          <cell r="H139">
            <v>0.47177107724911388</v>
          </cell>
          <cell r="J139">
            <v>0.9708640363636365</v>
          </cell>
          <cell r="K139">
            <v>0.26764697245911701</v>
          </cell>
          <cell r="M139">
            <v>1.6963948727272731</v>
          </cell>
          <cell r="N139">
            <v>9.0288883687713746</v>
          </cell>
          <cell r="P139">
            <v>6.374566727272728</v>
          </cell>
          <cell r="Q139">
            <v>19.393095733138559</v>
          </cell>
        </row>
        <row r="140">
          <cell r="B140" t="str">
            <v>IS expenses</v>
          </cell>
          <cell r="D140">
            <v>0</v>
          </cell>
          <cell r="E140">
            <v>0</v>
          </cell>
          <cell r="G140">
            <v>0</v>
          </cell>
          <cell r="H140">
            <v>0</v>
          </cell>
          <cell r="J140">
            <v>0</v>
          </cell>
          <cell r="K140">
            <v>0</v>
          </cell>
          <cell r="M140">
            <v>0.89303105454545473</v>
          </cell>
          <cell r="N140">
            <v>0</v>
          </cell>
          <cell r="P140">
            <v>0.89303105454545473</v>
          </cell>
          <cell r="Q140">
            <v>0</v>
          </cell>
        </row>
        <row r="141">
          <cell r="B141" t="str">
            <v>Computer Lease</v>
          </cell>
          <cell r="D141">
            <v>1.8265716727272729</v>
          </cell>
          <cell r="E141">
            <v>2.6000390104549025</v>
          </cell>
          <cell r="G141">
            <v>4.8270103636363642</v>
          </cell>
          <cell r="H141">
            <v>4.7814445950034816</v>
          </cell>
          <cell r="J141">
            <v>2.1979852000000002</v>
          </cell>
          <cell r="K141">
            <v>2.3069911605945914</v>
          </cell>
          <cell r="M141">
            <v>6.5839420000000004</v>
          </cell>
          <cell r="N141">
            <v>3.5308518811017655</v>
          </cell>
          <cell r="P141">
            <v>15.435509236363636</v>
          </cell>
          <cell r="Q141">
            <v>13.219326647154741</v>
          </cell>
        </row>
        <row r="142">
          <cell r="D142">
            <v>194.60020592727275</v>
          </cell>
          <cell r="E142">
            <v>153.75219597326392</v>
          </cell>
          <cell r="G142">
            <v>46.054367054545466</v>
          </cell>
          <cell r="H142">
            <v>39.516586015862643</v>
          </cell>
          <cell r="J142">
            <v>43.398032072727275</v>
          </cell>
          <cell r="K142">
            <v>53.192830816259729</v>
          </cell>
          <cell r="M142">
            <v>57.748431200000013</v>
          </cell>
          <cell r="N142">
            <v>57.210344435506883</v>
          </cell>
          <cell r="P142">
            <v>341.80103625454552</v>
          </cell>
          <cell r="Q142">
            <v>303.67195724089316</v>
          </cell>
        </row>
        <row r="143">
          <cell r="D143">
            <v>0.31489018516063461</v>
          </cell>
          <cell r="E143">
            <v>0.39347877493100303</v>
          </cell>
          <cell r="G143">
            <v>0.21592495059731373</v>
          </cell>
          <cell r="H143">
            <v>0.42981439242588887</v>
          </cell>
          <cell r="J143">
            <v>0.15697398748765229</v>
          </cell>
          <cell r="K143">
            <v>0.29302692435957828</v>
          </cell>
          <cell r="P143">
            <v>0.3085545773620661</v>
          </cell>
          <cell r="Q143">
            <v>0.45718686392430546</v>
          </cell>
        </row>
        <row r="145">
          <cell r="B145" t="str">
            <v>Interest / Bank Charges</v>
          </cell>
          <cell r="D145">
            <v>4.7309708363636371</v>
          </cell>
          <cell r="E145">
            <v>-0.55696437922746667</v>
          </cell>
          <cell r="G145">
            <v>1.4724543636363636</v>
          </cell>
          <cell r="H145">
            <v>5.7982343040956454</v>
          </cell>
          <cell r="J145">
            <v>1.517515563636364</v>
          </cell>
          <cell r="K145">
            <v>4.2196988853809927</v>
          </cell>
          <cell r="M145">
            <v>0</v>
          </cell>
          <cell r="N145">
            <v>4.3760496792935086</v>
          </cell>
          <cell r="P145">
            <v>7.7209407636363645</v>
          </cell>
          <cell r="Q145">
            <v>13.837018489542681</v>
          </cell>
        </row>
        <row r="146">
          <cell r="B146" t="str">
            <v>Depreciation</v>
          </cell>
          <cell r="D146">
            <v>12.892965163636365</v>
          </cell>
          <cell r="E146">
            <v>1.9280707006491822</v>
          </cell>
          <cell r="G146">
            <v>3.9722130545454553</v>
          </cell>
          <cell r="H146">
            <v>21.934148041089376</v>
          </cell>
          <cell r="J146">
            <v>10.956243890909091</v>
          </cell>
          <cell r="K146">
            <v>12.472358666721901</v>
          </cell>
          <cell r="M146">
            <v>14.662641381818185</v>
          </cell>
          <cell r="N146">
            <v>8.6016267019528438</v>
          </cell>
          <cell r="P146">
            <v>42.484063490909094</v>
          </cell>
          <cell r="Q146">
            <v>44.9362041104133</v>
          </cell>
        </row>
        <row r="147">
          <cell r="B147" t="str">
            <v>Provision for Doubtful Debts</v>
          </cell>
          <cell r="D147">
            <v>0</v>
          </cell>
          <cell r="E147">
            <v>0</v>
          </cell>
          <cell r="G147">
            <v>0</v>
          </cell>
          <cell r="H147">
            <v>5.280228620154646</v>
          </cell>
          <cell r="J147">
            <v>0</v>
          </cell>
          <cell r="K147">
            <v>0</v>
          </cell>
          <cell r="M147">
            <v>0</v>
          </cell>
          <cell r="N147">
            <v>0</v>
          </cell>
          <cell r="P147">
            <v>0</v>
          </cell>
          <cell r="Q147">
            <v>5.280228620154646</v>
          </cell>
        </row>
        <row r="148">
          <cell r="B148" t="str">
            <v>Nett Margin before corporate exp.</v>
          </cell>
          <cell r="D148">
            <v>147.04334370909086</v>
          </cell>
          <cell r="E148">
            <v>28.954102954651109</v>
          </cell>
          <cell r="G148">
            <v>48.977427927272714</v>
          </cell>
          <cell r="H148">
            <v>-61.987477877566363</v>
          </cell>
          <cell r="J148">
            <v>98.742744109090921</v>
          </cell>
          <cell r="K148">
            <v>-37.946088910084683</v>
          </cell>
          <cell r="M148">
            <v>-72.411072581818203</v>
          </cell>
          <cell r="N148">
            <v>-48.099756178609347</v>
          </cell>
          <cell r="P148">
            <v>222.35244316363631</v>
          </cell>
          <cell r="Q148">
            <v>-119.07922001160917</v>
          </cell>
        </row>
        <row r="149">
          <cell r="D149">
            <v>0.23793657106662533</v>
          </cell>
          <cell r="E149">
            <v>7.4098616203201156E-2</v>
          </cell>
          <cell r="G149">
            <v>0.22962966124481959</v>
          </cell>
          <cell r="H149">
            <v>-0.67422601059880038</v>
          </cell>
          <cell r="J149">
            <v>0.35716002634178468</v>
          </cell>
          <cell r="K149">
            <v>-0.20903617187070903</v>
          </cell>
          <cell r="P149">
            <v>0.20072456443544859</v>
          </cell>
          <cell r="Q149">
            <v>-0.17927718993319275</v>
          </cell>
        </row>
        <row r="151">
          <cell r="B151" t="str">
            <v>Corporate Expenses - Allocation</v>
          </cell>
          <cell r="D151">
            <v>6.8914414494545468</v>
          </cell>
          <cell r="E151">
            <v>6.099507899185781</v>
          </cell>
          <cell r="G151">
            <v>2.9325282763636369</v>
          </cell>
          <cell r="H151">
            <v>2.5955352762492669</v>
          </cell>
          <cell r="J151">
            <v>4.8386716560000016</v>
          </cell>
          <cell r="K151">
            <v>4.282633205811293</v>
          </cell>
          <cell r="M151">
            <v>-14.662641381818185</v>
          </cell>
          <cell r="N151">
            <v>-12.97767638124634</v>
          </cell>
          <cell r="P151">
            <v>0</v>
          </cell>
          <cell r="Q151">
            <v>0</v>
          </cell>
        </row>
        <row r="153">
          <cell r="B153" t="str">
            <v>Profit Before Tax</v>
          </cell>
          <cell r="D153">
            <v>140.1519022596363</v>
          </cell>
          <cell r="E153">
            <v>22.854595055465328</v>
          </cell>
          <cell r="G153">
            <v>46.04489965090908</v>
          </cell>
          <cell r="H153">
            <v>-64.583013153815628</v>
          </cell>
          <cell r="J153">
            <v>93.904072453090919</v>
          </cell>
          <cell r="K153">
            <v>-42.228722115895977</v>
          </cell>
          <cell r="M153">
            <v>-57.74843120000002</v>
          </cell>
          <cell r="N153">
            <v>-35.122079797363007</v>
          </cell>
          <cell r="P153">
            <v>222.35244316363631</v>
          </cell>
          <cell r="Q153">
            <v>-119.07922001160917</v>
          </cell>
        </row>
        <row r="154">
          <cell r="D154">
            <v>0.22678526080103689</v>
          </cell>
          <cell r="E154">
            <v>5.8488908122862976E-2</v>
          </cell>
          <cell r="G154">
            <v>0.2158805628705201</v>
          </cell>
          <cell r="H154">
            <v>-0.70245715428447242</v>
          </cell>
          <cell r="J154">
            <v>0.33965818241685874</v>
          </cell>
          <cell r="K154">
            <v>-0.23262820142059124</v>
          </cell>
          <cell r="P154">
            <v>0.20072456443544859</v>
          </cell>
          <cell r="Q154">
            <v>-0.17927718993319275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nnex-A Blore"/>
      <sheetName val="Annex-A Noida"/>
      <sheetName val="Columnar P&amp;L"/>
      <sheetName val="Columnar P&amp;L (2)"/>
      <sheetName val="Exch Gain"/>
      <sheetName val="Exc gain"/>
      <sheetName val="Sheet3"/>
      <sheetName val="MAY"/>
      <sheetName val="2266957"/>
      <sheetName val="co lease rental"/>
      <sheetName val="P&amp;L"/>
      <sheetName val="Sheet2"/>
      <sheetName val="Annex-A_Blore"/>
      <sheetName val="Annex-A_Noida"/>
      <sheetName val="Columnar_P&amp;L"/>
      <sheetName val="Columnar_P&amp;L_(2)"/>
      <sheetName val="Exch_Gain"/>
      <sheetName val="Exc_gain"/>
      <sheetName val="co_lease_rental"/>
      <sheetName val="Annex-A_Blore1"/>
      <sheetName val="Annex-A_Noida1"/>
      <sheetName val="Columnar_P&amp;L1"/>
      <sheetName val="Columnar_P&amp;L_(2)1"/>
      <sheetName val="Exch_Gain1"/>
      <sheetName val="Exc_gain1"/>
      <sheetName val="co_lease_rental1"/>
    </sheetNames>
    <sheetDataSet>
      <sheetData sheetId="0" refreshError="1">
        <row r="2">
          <cell r="A2" t="str">
            <v>Assessment Year 2007-08</v>
          </cell>
        </row>
        <row r="3">
          <cell r="A3" t="str">
            <v>Previous Year ended 31-March-2007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heetName val="PL"/>
      <sheetName val="Sch1-3"/>
      <sheetName val="FA Schedule"/>
      <sheetName val="Sch 5"/>
      <sheetName val="Sch 12"/>
      <sheetName val="Sch 6-11"/>
      <sheetName val="P&amp;L Sch"/>
      <sheetName val="Lead"/>
      <sheetName val="Links"/>
      <sheetName val="Sub grouping"/>
      <sheetName val="Tickmarks"/>
      <sheetName val="L&amp;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
          <cell r="F2" t="str">
            <v>Preliminary</v>
          </cell>
          <cell r="O2">
            <v>0</v>
          </cell>
        </row>
      </sheetData>
      <sheetData sheetId="9" refreshError="1"/>
      <sheetData sheetId="10" refreshError="1"/>
      <sheetData sheetId="11" refreshError="1"/>
      <sheetData sheetId="1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pe"/>
      <sheetName val="P1"/>
      <sheetName val="P2"/>
      <sheetName val="P3"/>
      <sheetName val="P4"/>
      <sheetName val="P5"/>
      <sheetName val="P6"/>
      <sheetName val="P7"/>
      <sheetName val="P8"/>
      <sheetName val="P9"/>
      <sheetName val="Tickmarks"/>
    </sheetNames>
    <sheetDataSet>
      <sheetData sheetId="0">
        <row r="2">
          <cell r="A2" t="str">
            <v>Audit for the year ended 31st March,2013</v>
          </cell>
        </row>
      </sheetData>
      <sheetData sheetId="1"/>
      <sheetData sheetId="2" refreshError="1"/>
      <sheetData sheetId="3"/>
      <sheetData sheetId="4" refreshError="1"/>
      <sheetData sheetId="5">
        <row r="38">
          <cell r="D38">
            <v>-1328454.21</v>
          </cell>
        </row>
      </sheetData>
      <sheetData sheetId="6" refreshError="1"/>
      <sheetData sheetId="7" refreshError="1"/>
      <sheetData sheetId="8" refreshError="1"/>
      <sheetData sheetId="9"/>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3.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2:R100"/>
  <sheetViews>
    <sheetView showGridLines="0" zoomScale="90" zoomScaleNormal="90" zoomScaleSheetLayoutView="100" workbookViewId="0">
      <pane xSplit="3" ySplit="6" topLeftCell="D52" activePane="bottomRight" state="frozen"/>
      <selection activeCell="P27" sqref="P27"/>
      <selection pane="topRight" activeCell="P27" sqref="P27"/>
      <selection pane="bottomLeft" activeCell="P27" sqref="P27"/>
      <selection pane="bottomRight" activeCell="O52" sqref="O52"/>
    </sheetView>
  </sheetViews>
  <sheetFormatPr defaultColWidth="9.140625" defaultRowHeight="13.5"/>
  <cols>
    <col min="1" max="1" width="4.28515625" style="4" customWidth="1"/>
    <col min="2" max="2" width="57.85546875" style="4" bestFit="1" customWidth="1"/>
    <col min="3" max="3" width="9.28515625" style="2" customWidth="1"/>
    <col min="4" max="4" width="20" style="686" bestFit="1" customWidth="1"/>
    <col min="5" max="6" width="20" style="686" customWidth="1"/>
    <col min="7" max="7" width="4.7109375" style="4" customWidth="1"/>
    <col min="8" max="8" width="21.42578125" style="686" hidden="1" customWidth="1"/>
    <col min="9" max="9" width="21" style="686" hidden="1" customWidth="1"/>
    <col min="10" max="10" width="21.42578125" style="686" hidden="1" customWidth="1"/>
    <col min="11" max="11" width="4.7109375" style="4" hidden="1" customWidth="1"/>
    <col min="12" max="12" width="21.42578125" style="686" hidden="1" customWidth="1"/>
    <col min="13" max="13" width="21" style="686" hidden="1" customWidth="1"/>
    <col min="14" max="14" width="21.42578125" style="686" hidden="1" customWidth="1"/>
    <col min="15" max="16" width="17.5703125" style="4" bestFit="1" customWidth="1"/>
    <col min="17" max="17" width="22.7109375" style="4" bestFit="1" customWidth="1"/>
    <col min="18" max="18" width="15" style="4" bestFit="1" customWidth="1"/>
    <col min="19" max="19" width="21.140625" style="4" bestFit="1" customWidth="1"/>
    <col min="20" max="16384" width="9.140625" style="4"/>
  </cols>
  <sheetData>
    <row r="2" spans="2:17" ht="14.1" customHeight="1">
      <c r="B2" s="785" t="s">
        <v>662</v>
      </c>
      <c r="D2" s="1577">
        <v>-1.10626220703125E-3</v>
      </c>
      <c r="E2" s="1578">
        <v>0</v>
      </c>
      <c r="F2" s="1578">
        <v>0</v>
      </c>
    </row>
    <row r="3" spans="2:17" ht="15.95" customHeight="1">
      <c r="B3" s="50" t="s">
        <v>929</v>
      </c>
    </row>
    <row r="4" spans="2:17" ht="15.75" thickBot="1">
      <c r="B4" s="595" t="s">
        <v>930</v>
      </c>
    </row>
    <row r="5" spans="2:17" ht="15.75" thickBot="1">
      <c r="D5" s="687"/>
      <c r="E5" s="687"/>
      <c r="F5" s="687"/>
      <c r="H5" s="1939" t="s">
        <v>838</v>
      </c>
      <c r="I5" s="1940"/>
      <c r="J5" s="1941"/>
      <c r="L5" s="1939" t="s">
        <v>839</v>
      </c>
      <c r="M5" s="1940"/>
      <c r="N5" s="1941"/>
    </row>
    <row r="6" spans="2:17" ht="32.25" customHeight="1">
      <c r="B6" s="51" t="s">
        <v>1</v>
      </c>
      <c r="C6" s="52" t="s">
        <v>274</v>
      </c>
      <c r="D6" s="688" t="s">
        <v>320</v>
      </c>
      <c r="E6" s="689" t="s">
        <v>206</v>
      </c>
      <c r="F6" s="690" t="s">
        <v>207</v>
      </c>
      <c r="H6" s="688" t="s">
        <v>320</v>
      </c>
      <c r="I6" s="689" t="s">
        <v>206</v>
      </c>
      <c r="J6" s="690" t="s">
        <v>207</v>
      </c>
      <c r="L6" s="688" t="s">
        <v>320</v>
      </c>
      <c r="M6" s="689" t="s">
        <v>206</v>
      </c>
      <c r="N6" s="690" t="s">
        <v>207</v>
      </c>
    </row>
    <row r="7" spans="2:17" ht="15">
      <c r="B7" s="5" t="s">
        <v>2</v>
      </c>
      <c r="C7" s="685"/>
      <c r="D7" s="692"/>
      <c r="E7" s="1104"/>
      <c r="F7" s="29"/>
      <c r="H7" s="691"/>
      <c r="I7" s="8"/>
      <c r="J7" s="9"/>
      <c r="L7" s="691"/>
      <c r="M7" s="8"/>
      <c r="N7" s="9"/>
    </row>
    <row r="8" spans="2:17" ht="15">
      <c r="B8" s="17" t="s">
        <v>3</v>
      </c>
      <c r="C8" s="1011"/>
      <c r="D8" s="692"/>
      <c r="E8" s="692"/>
      <c r="F8" s="29"/>
      <c r="H8" s="691"/>
      <c r="I8" s="8"/>
      <c r="J8" s="9"/>
      <c r="L8" s="691"/>
      <c r="M8" s="8"/>
      <c r="N8" s="9"/>
    </row>
    <row r="9" spans="2:17">
      <c r="B9" s="7" t="s">
        <v>321</v>
      </c>
      <c r="C9" s="1012">
        <v>3</v>
      </c>
      <c r="D9" s="692">
        <v>42047353436.90406</v>
      </c>
      <c r="E9" s="692">
        <v>1917765990</v>
      </c>
      <c r="F9" s="29">
        <v>1977628720</v>
      </c>
      <c r="H9" s="691"/>
      <c r="I9" s="8"/>
      <c r="J9" s="9"/>
      <c r="L9" s="691">
        <f>+D9+H9</f>
        <v>42047353436.90406</v>
      </c>
      <c r="M9" s="8">
        <f t="shared" ref="M9:N9" si="0">+E9+I9</f>
        <v>1917765990</v>
      </c>
      <c r="N9" s="9">
        <f t="shared" si="0"/>
        <v>1977628720</v>
      </c>
    </row>
    <row r="10" spans="2:17" ht="13.5" hidden="1" customHeight="1">
      <c r="B10" s="1107"/>
      <c r="C10" s="1012"/>
      <c r="D10" s="692"/>
      <c r="E10" s="692"/>
      <c r="F10" s="29"/>
      <c r="H10" s="691"/>
      <c r="I10" s="8"/>
      <c r="J10" s="9"/>
      <c r="L10" s="691">
        <f t="shared" ref="L10:L24" si="1">+D10+H10</f>
        <v>0</v>
      </c>
      <c r="M10" s="8">
        <f t="shared" ref="M10:M24" si="2">+E10+I10</f>
        <v>0</v>
      </c>
      <c r="N10" s="9">
        <f t="shared" ref="N10:N24" si="3">+F10+J10</f>
        <v>0</v>
      </c>
      <c r="Q10" s="10"/>
    </row>
    <row r="11" spans="2:17">
      <c r="B11" s="1107" t="s">
        <v>322</v>
      </c>
      <c r="C11" s="1012"/>
      <c r="D11" s="692">
        <v>0</v>
      </c>
      <c r="E11" s="692">
        <v>24113790200.68</v>
      </c>
      <c r="F11" s="1106">
        <v>24041027386</v>
      </c>
      <c r="H11" s="692"/>
      <c r="I11" s="8"/>
      <c r="J11" s="9"/>
      <c r="L11" s="692"/>
      <c r="M11" s="8"/>
      <c r="N11" s="9"/>
      <c r="Q11" s="10"/>
    </row>
    <row r="12" spans="2:17">
      <c r="B12" s="1107" t="s">
        <v>1325</v>
      </c>
      <c r="C12" s="1012">
        <v>3</v>
      </c>
      <c r="D12" s="692">
        <v>0</v>
      </c>
      <c r="E12" s="692">
        <v>17568861662</v>
      </c>
      <c r="F12" s="29">
        <v>12802692077</v>
      </c>
      <c r="H12" s="692"/>
      <c r="I12" s="8"/>
      <c r="J12" s="9"/>
      <c r="L12" s="692"/>
      <c r="M12" s="8"/>
      <c r="N12" s="9"/>
      <c r="Q12" s="10"/>
    </row>
    <row r="13" spans="2:17" ht="13.5" hidden="1" customHeight="1">
      <c r="B13" s="7" t="s">
        <v>74</v>
      </c>
      <c r="C13" s="685"/>
      <c r="D13" s="692">
        <v>0</v>
      </c>
      <c r="E13" s="692">
        <v>0</v>
      </c>
      <c r="F13" s="29">
        <v>0</v>
      </c>
      <c r="G13" s="10"/>
      <c r="H13" s="691"/>
      <c r="I13" s="8"/>
      <c r="J13" s="9"/>
      <c r="L13" s="691">
        <f t="shared" si="1"/>
        <v>0</v>
      </c>
      <c r="M13" s="8">
        <f t="shared" si="2"/>
        <v>0</v>
      </c>
      <c r="N13" s="9">
        <f t="shared" si="3"/>
        <v>0</v>
      </c>
    </row>
    <row r="14" spans="2:17">
      <c r="B14" s="7" t="s">
        <v>338</v>
      </c>
      <c r="C14" s="1013">
        <v>4</v>
      </c>
      <c r="D14" s="692">
        <v>203686846</v>
      </c>
      <c r="E14" s="1105">
        <v>227793499</v>
      </c>
      <c r="F14" s="29">
        <v>300982</v>
      </c>
      <c r="H14" s="691"/>
      <c r="I14" s="11"/>
      <c r="J14" s="9"/>
      <c r="L14" s="691">
        <f t="shared" si="1"/>
        <v>203686846</v>
      </c>
      <c r="M14" s="11">
        <f t="shared" si="2"/>
        <v>227793499</v>
      </c>
      <c r="N14" s="9">
        <f t="shared" si="3"/>
        <v>300982</v>
      </c>
    </row>
    <row r="15" spans="2:17" ht="13.5" hidden="1" customHeight="1">
      <c r="B15" s="7" t="s">
        <v>219</v>
      </c>
      <c r="C15" s="1013"/>
      <c r="D15" s="692">
        <v>0</v>
      </c>
      <c r="E15" s="1105">
        <v>0</v>
      </c>
      <c r="F15" s="29">
        <v>0</v>
      </c>
      <c r="H15" s="691"/>
      <c r="I15" s="11"/>
      <c r="J15" s="9"/>
      <c r="L15" s="691">
        <f t="shared" si="1"/>
        <v>0</v>
      </c>
      <c r="M15" s="11">
        <f t="shared" si="2"/>
        <v>0</v>
      </c>
      <c r="N15" s="9">
        <f t="shared" si="3"/>
        <v>0</v>
      </c>
    </row>
    <row r="16" spans="2:17">
      <c r="B16" s="7" t="s">
        <v>302</v>
      </c>
      <c r="C16" s="685"/>
      <c r="D16" s="692"/>
      <c r="E16" s="692"/>
      <c r="F16" s="29"/>
      <c r="H16" s="691"/>
      <c r="I16" s="8"/>
      <c r="J16" s="9"/>
      <c r="L16" s="691">
        <f t="shared" si="1"/>
        <v>0</v>
      </c>
      <c r="M16" s="8">
        <f t="shared" si="2"/>
        <v>0</v>
      </c>
      <c r="N16" s="9">
        <f t="shared" si="3"/>
        <v>0</v>
      </c>
    </row>
    <row r="17" spans="2:14">
      <c r="B17" s="12" t="s">
        <v>299</v>
      </c>
      <c r="C17" s="685">
        <v>5</v>
      </c>
      <c r="D17" s="692">
        <v>990</v>
      </c>
      <c r="E17" s="692">
        <v>990</v>
      </c>
      <c r="F17" s="29">
        <v>990</v>
      </c>
      <c r="H17" s="691"/>
      <c r="I17" s="691"/>
      <c r="J17" s="9"/>
      <c r="L17" s="691">
        <f t="shared" si="1"/>
        <v>990</v>
      </c>
      <c r="M17" s="691">
        <f t="shared" si="2"/>
        <v>990</v>
      </c>
      <c r="N17" s="9">
        <f t="shared" si="3"/>
        <v>990</v>
      </c>
    </row>
    <row r="18" spans="2:14" ht="13.5" hidden="1" customHeight="1">
      <c r="B18" s="12" t="s">
        <v>323</v>
      </c>
      <c r="C18" s="685">
        <v>11</v>
      </c>
      <c r="D18" s="692">
        <v>0</v>
      </c>
      <c r="E18" s="692">
        <v>0</v>
      </c>
      <c r="F18" s="29">
        <v>0</v>
      </c>
      <c r="H18" s="691"/>
      <c r="I18" s="8"/>
      <c r="J18" s="9"/>
      <c r="L18" s="691">
        <f t="shared" si="1"/>
        <v>0</v>
      </c>
      <c r="M18" s="8">
        <f t="shared" si="2"/>
        <v>0</v>
      </c>
      <c r="N18" s="9">
        <f t="shared" si="3"/>
        <v>0</v>
      </c>
    </row>
    <row r="19" spans="2:14" ht="13.5" hidden="1" customHeight="1">
      <c r="B19" s="13" t="s">
        <v>621</v>
      </c>
      <c r="C19" s="685"/>
      <c r="D19" s="692">
        <v>0</v>
      </c>
      <c r="E19" s="692">
        <v>0</v>
      </c>
      <c r="F19" s="29">
        <v>0</v>
      </c>
      <c r="H19" s="692"/>
      <c r="I19" s="8"/>
      <c r="J19" s="9"/>
      <c r="L19" s="692">
        <f t="shared" si="1"/>
        <v>0</v>
      </c>
      <c r="M19" s="8">
        <f t="shared" si="2"/>
        <v>0</v>
      </c>
      <c r="N19" s="9">
        <f t="shared" si="3"/>
        <v>0</v>
      </c>
    </row>
    <row r="20" spans="2:14">
      <c r="B20" s="13" t="s">
        <v>1184</v>
      </c>
      <c r="C20" s="685">
        <v>6</v>
      </c>
      <c r="D20" s="692">
        <v>24475286</v>
      </c>
      <c r="E20" s="692">
        <v>46651535</v>
      </c>
      <c r="F20" s="29">
        <v>47869648</v>
      </c>
      <c r="H20" s="691"/>
      <c r="I20" s="8"/>
      <c r="J20" s="9"/>
      <c r="L20" s="691">
        <f t="shared" si="1"/>
        <v>24475286</v>
      </c>
      <c r="M20" s="8">
        <f t="shared" si="2"/>
        <v>46651535</v>
      </c>
      <c r="N20" s="9">
        <f t="shared" si="3"/>
        <v>47869648</v>
      </c>
    </row>
    <row r="21" spans="2:14" ht="13.5" hidden="1" customHeight="1">
      <c r="B21" s="7" t="s">
        <v>300</v>
      </c>
      <c r="C21" s="685"/>
      <c r="D21" s="692">
        <v>0</v>
      </c>
      <c r="E21" s="692">
        <v>0</v>
      </c>
      <c r="F21" s="29">
        <v>0</v>
      </c>
      <c r="H21" s="691"/>
      <c r="I21" s="8"/>
      <c r="J21" s="9"/>
      <c r="L21" s="691">
        <f t="shared" si="1"/>
        <v>0</v>
      </c>
      <c r="M21" s="8">
        <f t="shared" si="2"/>
        <v>0</v>
      </c>
      <c r="N21" s="9">
        <f t="shared" si="3"/>
        <v>0</v>
      </c>
    </row>
    <row r="22" spans="2:14" ht="13.5" hidden="1" customHeight="1">
      <c r="B22" s="7" t="s">
        <v>624</v>
      </c>
      <c r="C22" s="685"/>
      <c r="D22" s="692"/>
      <c r="E22" s="692"/>
      <c r="F22" s="29"/>
      <c r="H22" s="692"/>
      <c r="I22" s="8"/>
      <c r="J22" s="9"/>
      <c r="L22" s="692">
        <f t="shared" si="1"/>
        <v>0</v>
      </c>
      <c r="M22" s="8">
        <f t="shared" si="2"/>
        <v>0</v>
      </c>
      <c r="N22" s="9">
        <f t="shared" si="3"/>
        <v>0</v>
      </c>
    </row>
    <row r="23" spans="2:14" ht="13.5" hidden="1" customHeight="1">
      <c r="B23" s="7" t="s">
        <v>130</v>
      </c>
      <c r="C23" s="685"/>
      <c r="D23" s="692">
        <v>0</v>
      </c>
      <c r="E23" s="692">
        <v>0</v>
      </c>
      <c r="F23" s="29">
        <v>0</v>
      </c>
      <c r="H23" s="692"/>
      <c r="I23" s="692"/>
      <c r="J23" s="9"/>
      <c r="L23" s="692">
        <f t="shared" si="1"/>
        <v>0</v>
      </c>
      <c r="M23" s="692">
        <f t="shared" si="2"/>
        <v>0</v>
      </c>
      <c r="N23" s="9">
        <f t="shared" si="3"/>
        <v>0</v>
      </c>
    </row>
    <row r="24" spans="2:14">
      <c r="B24" s="7" t="s">
        <v>301</v>
      </c>
      <c r="C24" s="685">
        <v>7</v>
      </c>
      <c r="D24" s="692">
        <v>2127899217</v>
      </c>
      <c r="E24" s="1014">
        <v>2501315111</v>
      </c>
      <c r="F24" s="29">
        <v>2354917633</v>
      </c>
      <c r="H24" s="691"/>
      <c r="I24" s="693"/>
      <c r="J24" s="9"/>
      <c r="L24" s="691">
        <f t="shared" si="1"/>
        <v>2127899217</v>
      </c>
      <c r="M24" s="693">
        <f t="shared" si="2"/>
        <v>2501315111</v>
      </c>
      <c r="N24" s="9">
        <f t="shared" si="3"/>
        <v>2354917633</v>
      </c>
    </row>
    <row r="25" spans="2:14" ht="13.5" hidden="1" customHeight="1">
      <c r="B25" s="7"/>
      <c r="C25" s="685"/>
      <c r="D25" s="1014"/>
      <c r="E25" s="1015"/>
      <c r="F25" s="9"/>
      <c r="H25" s="694"/>
      <c r="I25" s="695"/>
      <c r="J25" s="9"/>
      <c r="L25" s="694"/>
      <c r="M25" s="695"/>
      <c r="N25" s="9"/>
    </row>
    <row r="26" spans="2:14" s="53" customFormat="1" ht="15">
      <c r="B26" s="17" t="s">
        <v>14</v>
      </c>
      <c r="C26" s="1016"/>
      <c r="D26" s="1571">
        <v>44403415775.90406</v>
      </c>
      <c r="E26" s="1017">
        <v>46376178987.68</v>
      </c>
      <c r="F26" s="698">
        <v>41224437436</v>
      </c>
      <c r="H26" s="696">
        <f>SUM(H9:H24)</f>
        <v>0</v>
      </c>
      <c r="I26" s="697">
        <f>SUM(I9:I24)</f>
        <v>0</v>
      </c>
      <c r="J26" s="698">
        <f>SUM(J9:J24)</f>
        <v>0</v>
      </c>
      <c r="K26" s="793"/>
      <c r="L26" s="696">
        <f>SUM(L9:L24)</f>
        <v>44403415775.90406</v>
      </c>
      <c r="M26" s="697">
        <f>SUM(M9:M24)</f>
        <v>4693527125</v>
      </c>
      <c r="N26" s="698">
        <f>SUM(N9:N24)</f>
        <v>4380717973</v>
      </c>
    </row>
    <row r="27" spans="2:14" s="53" customFormat="1" ht="15">
      <c r="B27" s="54"/>
      <c r="C27" s="1016"/>
      <c r="D27" s="1018"/>
      <c r="E27" s="700"/>
      <c r="F27" s="701"/>
      <c r="H27" s="699"/>
      <c r="I27" s="700"/>
      <c r="J27" s="701"/>
      <c r="L27" s="699"/>
      <c r="M27" s="700"/>
      <c r="N27" s="701"/>
    </row>
    <row r="28" spans="2:14" ht="15">
      <c r="B28" s="17" t="s">
        <v>143</v>
      </c>
      <c r="C28" s="685"/>
      <c r="D28" s="692"/>
      <c r="E28" s="8"/>
      <c r="F28" s="9"/>
      <c r="H28" s="691"/>
      <c r="I28" s="8"/>
      <c r="J28" s="9"/>
      <c r="L28" s="691"/>
      <c r="M28" s="8"/>
      <c r="N28" s="9"/>
    </row>
    <row r="29" spans="2:14">
      <c r="B29" s="14" t="s">
        <v>130</v>
      </c>
      <c r="C29" s="685">
        <v>8</v>
      </c>
      <c r="D29" s="692">
        <v>236556980</v>
      </c>
      <c r="E29" s="8">
        <v>279057981</v>
      </c>
      <c r="F29" s="9">
        <v>240070577</v>
      </c>
      <c r="G29" s="10"/>
      <c r="H29" s="691"/>
      <c r="I29" s="8"/>
      <c r="J29" s="9"/>
      <c r="L29" s="691">
        <f t="shared" ref="L29:L38" si="4">+D29+H29</f>
        <v>236556980</v>
      </c>
      <c r="M29" s="8">
        <f t="shared" ref="M29:M38" si="5">+E29+I29</f>
        <v>279057981</v>
      </c>
      <c r="N29" s="9">
        <f t="shared" ref="N29:N38" si="6">+F29+J29</f>
        <v>240070577</v>
      </c>
    </row>
    <row r="30" spans="2:14">
      <c r="B30" s="14" t="s">
        <v>137</v>
      </c>
      <c r="C30" s="685"/>
      <c r="D30" s="692"/>
      <c r="E30" s="8"/>
      <c r="F30" s="9"/>
      <c r="H30" s="691"/>
      <c r="I30" s="8"/>
      <c r="J30" s="9"/>
      <c r="L30" s="691">
        <f t="shared" si="4"/>
        <v>0</v>
      </c>
      <c r="M30" s="8">
        <f t="shared" si="5"/>
        <v>0</v>
      </c>
      <c r="N30" s="9">
        <f t="shared" si="6"/>
        <v>0</v>
      </c>
    </row>
    <row r="31" spans="2:14">
      <c r="B31" s="13" t="s">
        <v>312</v>
      </c>
      <c r="C31" s="685">
        <v>5</v>
      </c>
      <c r="D31" s="692">
        <v>0</v>
      </c>
      <c r="E31" s="8">
        <v>28282184</v>
      </c>
      <c r="F31" s="9">
        <v>0</v>
      </c>
      <c r="H31" s="691"/>
      <c r="I31" s="8"/>
      <c r="J31" s="9"/>
      <c r="L31" s="691">
        <f t="shared" si="4"/>
        <v>0</v>
      </c>
      <c r="M31" s="8">
        <f t="shared" si="5"/>
        <v>28282184</v>
      </c>
      <c r="N31" s="9">
        <f t="shared" si="6"/>
        <v>0</v>
      </c>
    </row>
    <row r="32" spans="2:14">
      <c r="B32" s="13" t="s">
        <v>313</v>
      </c>
      <c r="C32" s="685">
        <v>9</v>
      </c>
      <c r="D32" s="692">
        <v>277837569</v>
      </c>
      <c r="E32" s="8">
        <v>293929284</v>
      </c>
      <c r="F32" s="9">
        <v>0</v>
      </c>
      <c r="H32" s="691"/>
      <c r="I32" s="8"/>
      <c r="J32" s="9"/>
      <c r="L32" s="691">
        <f t="shared" si="4"/>
        <v>277837569</v>
      </c>
      <c r="M32" s="8">
        <f t="shared" si="5"/>
        <v>293929284</v>
      </c>
      <c r="N32" s="9">
        <f t="shared" si="6"/>
        <v>0</v>
      </c>
    </row>
    <row r="33" spans="2:14">
      <c r="B33" s="13" t="s">
        <v>314</v>
      </c>
      <c r="C33" s="685">
        <v>10</v>
      </c>
      <c r="D33" s="692">
        <v>4326293</v>
      </c>
      <c r="E33" s="8">
        <v>34120230</v>
      </c>
      <c r="F33" s="9">
        <v>4601512</v>
      </c>
      <c r="H33" s="691"/>
      <c r="I33" s="8"/>
      <c r="J33" s="9"/>
      <c r="L33" s="691">
        <f t="shared" si="4"/>
        <v>4326293</v>
      </c>
      <c r="M33" s="8">
        <f t="shared" si="5"/>
        <v>34120230</v>
      </c>
      <c r="N33" s="9">
        <f t="shared" si="6"/>
        <v>4601512</v>
      </c>
    </row>
    <row r="34" spans="2:14" ht="13.5" hidden="1" customHeight="1">
      <c r="B34" s="13" t="s">
        <v>349</v>
      </c>
      <c r="C34" s="685"/>
      <c r="D34" s="692">
        <v>0</v>
      </c>
      <c r="E34" s="8">
        <v>0</v>
      </c>
      <c r="F34" s="9">
        <v>0</v>
      </c>
      <c r="H34" s="691"/>
      <c r="I34" s="8"/>
      <c r="J34" s="9"/>
      <c r="L34" s="691">
        <f t="shared" si="4"/>
        <v>0</v>
      </c>
      <c r="M34" s="8">
        <f t="shared" si="5"/>
        <v>0</v>
      </c>
      <c r="N34" s="9">
        <f t="shared" si="6"/>
        <v>0</v>
      </c>
    </row>
    <row r="35" spans="2:14">
      <c r="B35" s="13" t="s">
        <v>1188</v>
      </c>
      <c r="C35" s="685">
        <v>11</v>
      </c>
      <c r="D35" s="692">
        <v>653842625</v>
      </c>
      <c r="E35" s="8">
        <v>360665574</v>
      </c>
      <c r="F35" s="9">
        <v>0</v>
      </c>
      <c r="H35" s="691"/>
      <c r="I35" s="8"/>
      <c r="J35" s="9"/>
      <c r="L35" s="691">
        <f t="shared" si="4"/>
        <v>653842625</v>
      </c>
      <c r="M35" s="8">
        <f t="shared" si="5"/>
        <v>360665574</v>
      </c>
      <c r="N35" s="9">
        <f t="shared" si="6"/>
        <v>0</v>
      </c>
    </row>
    <row r="36" spans="2:14">
      <c r="B36" s="13" t="s">
        <v>1183</v>
      </c>
      <c r="C36" s="685">
        <v>6</v>
      </c>
      <c r="D36" s="692">
        <v>190753</v>
      </c>
      <c r="E36" s="8">
        <v>243990</v>
      </c>
      <c r="F36" s="9">
        <v>0</v>
      </c>
      <c r="H36" s="691"/>
      <c r="I36" s="8"/>
      <c r="J36" s="9"/>
      <c r="L36" s="691">
        <f t="shared" si="4"/>
        <v>190753</v>
      </c>
      <c r="M36" s="8">
        <f t="shared" si="5"/>
        <v>243990</v>
      </c>
      <c r="N36" s="9">
        <f t="shared" si="6"/>
        <v>0</v>
      </c>
    </row>
    <row r="37" spans="2:14">
      <c r="B37" s="14" t="s">
        <v>461</v>
      </c>
      <c r="C37" s="840">
        <v>16</v>
      </c>
      <c r="D37" s="692">
        <v>323547</v>
      </c>
      <c r="E37" s="8">
        <v>0</v>
      </c>
      <c r="F37" s="9">
        <v>0</v>
      </c>
      <c r="H37" s="692"/>
      <c r="I37" s="8"/>
      <c r="J37" s="9"/>
      <c r="L37" s="692">
        <f t="shared" si="4"/>
        <v>323547</v>
      </c>
      <c r="M37" s="8">
        <f t="shared" si="5"/>
        <v>0</v>
      </c>
      <c r="N37" s="9">
        <f t="shared" si="6"/>
        <v>0</v>
      </c>
    </row>
    <row r="38" spans="2:14">
      <c r="B38" s="14" t="s">
        <v>293</v>
      </c>
      <c r="C38" s="685">
        <v>7</v>
      </c>
      <c r="D38" s="692">
        <v>523320465</v>
      </c>
      <c r="E38" s="8">
        <v>45936634</v>
      </c>
      <c r="F38" s="9">
        <v>14666408</v>
      </c>
      <c r="H38" s="691"/>
      <c r="I38" s="8"/>
      <c r="J38" s="9"/>
      <c r="L38" s="691">
        <f t="shared" si="4"/>
        <v>523320465</v>
      </c>
      <c r="M38" s="8">
        <f t="shared" si="5"/>
        <v>45936634</v>
      </c>
      <c r="N38" s="9">
        <f t="shared" si="6"/>
        <v>14666408</v>
      </c>
    </row>
    <row r="39" spans="2:14" ht="13.5" hidden="1" customHeight="1">
      <c r="B39" s="14"/>
      <c r="C39" s="685"/>
      <c r="D39" s="692"/>
      <c r="E39" s="8"/>
      <c r="F39" s="9"/>
      <c r="H39" s="691"/>
      <c r="I39" s="8"/>
      <c r="J39" s="9"/>
      <c r="L39" s="691"/>
      <c r="M39" s="8"/>
      <c r="N39" s="9"/>
    </row>
    <row r="40" spans="2:14" ht="15">
      <c r="B40" s="17" t="s">
        <v>303</v>
      </c>
      <c r="C40" s="685"/>
      <c r="D40" s="1571">
        <v>1696398232</v>
      </c>
      <c r="E40" s="1017">
        <v>1042235877</v>
      </c>
      <c r="F40" s="698">
        <v>259338497</v>
      </c>
      <c r="H40" s="696">
        <f>SUM(H29:H39)</f>
        <v>0</v>
      </c>
      <c r="I40" s="697">
        <f>SUM(I29:I39)</f>
        <v>0</v>
      </c>
      <c r="J40" s="698">
        <f>SUM(J29:J38)</f>
        <v>0</v>
      </c>
      <c r="L40" s="696">
        <f>SUM(L29:L39)</f>
        <v>1696398232</v>
      </c>
      <c r="M40" s="697">
        <f>SUM(M29:M39)</f>
        <v>1042235877</v>
      </c>
      <c r="N40" s="698">
        <f>SUM(N29:N38)</f>
        <v>259338497</v>
      </c>
    </row>
    <row r="41" spans="2:14">
      <c r="B41" s="14"/>
      <c r="C41" s="685"/>
      <c r="D41" s="1564"/>
      <c r="E41" s="1104"/>
      <c r="F41" s="29"/>
      <c r="H41" s="691"/>
      <c r="I41" s="8"/>
      <c r="J41" s="9"/>
      <c r="L41" s="691"/>
      <c r="M41" s="8"/>
      <c r="N41" s="9"/>
    </row>
    <row r="42" spans="2:14" ht="15.75" thickBot="1">
      <c r="B42" s="17" t="s">
        <v>291</v>
      </c>
      <c r="C42" s="1563"/>
      <c r="D42" s="1583">
        <v>46099814007.90406</v>
      </c>
      <c r="E42" s="1568">
        <v>47418414864.68</v>
      </c>
      <c r="F42" s="1572">
        <v>41483775933</v>
      </c>
      <c r="H42" s="702">
        <f>H40+H26</f>
        <v>0</v>
      </c>
      <c r="I42" s="703">
        <f>I26+I40</f>
        <v>0</v>
      </c>
      <c r="J42" s="704">
        <f>J26+J40</f>
        <v>0</v>
      </c>
      <c r="L42" s="702">
        <f>L40+L26</f>
        <v>46099814007.90406</v>
      </c>
      <c r="M42" s="703">
        <f>M26+M40</f>
        <v>5735763002</v>
      </c>
      <c r="N42" s="704">
        <f>N26+N40</f>
        <v>4640056470</v>
      </c>
    </row>
    <row r="43" spans="2:14" ht="15.75" thickTop="1">
      <c r="B43" s="54"/>
      <c r="C43" s="685"/>
      <c r="D43" s="1565"/>
      <c r="E43" s="1567"/>
      <c r="F43" s="1566"/>
      <c r="H43" s="705"/>
      <c r="I43" s="706"/>
      <c r="J43" s="707"/>
      <c r="L43" s="705"/>
      <c r="M43" s="706"/>
      <c r="N43" s="707"/>
    </row>
    <row r="44" spans="2:14" ht="15">
      <c r="B44" s="15" t="s">
        <v>4</v>
      </c>
      <c r="C44" s="685"/>
      <c r="D44" s="1564"/>
      <c r="E44" s="692"/>
      <c r="F44" s="29"/>
      <c r="H44" s="691"/>
      <c r="I44" s="8"/>
      <c r="J44" s="9"/>
      <c r="L44" s="691"/>
      <c r="M44" s="8"/>
      <c r="N44" s="9"/>
    </row>
    <row r="45" spans="2:14" ht="15">
      <c r="B45" s="16" t="s">
        <v>5</v>
      </c>
      <c r="C45" s="685"/>
      <c r="D45" s="1564"/>
      <c r="E45" s="692"/>
      <c r="F45" s="29"/>
      <c r="H45" s="691"/>
      <c r="I45" s="8"/>
      <c r="J45" s="9"/>
      <c r="L45" s="691"/>
      <c r="M45" s="8"/>
      <c r="N45" s="9"/>
    </row>
    <row r="46" spans="2:14">
      <c r="B46" s="14" t="s">
        <v>112</v>
      </c>
      <c r="C46" s="685">
        <v>12</v>
      </c>
      <c r="D46" s="1564">
        <v>12517878100</v>
      </c>
      <c r="E46" s="692">
        <v>12025377000</v>
      </c>
      <c r="F46" s="29">
        <v>10800000000</v>
      </c>
      <c r="H46" s="691"/>
      <c r="I46" s="8"/>
      <c r="J46" s="9"/>
      <c r="L46" s="691">
        <f t="shared" ref="L46:L47" si="7">+D46+H46</f>
        <v>12517878100</v>
      </c>
      <c r="M46" s="8">
        <f t="shared" ref="M46:M47" si="8">+E46+I46</f>
        <v>12025377000</v>
      </c>
      <c r="N46" s="9">
        <f t="shared" ref="N46:N47" si="9">+F46+J46</f>
        <v>10800000000</v>
      </c>
    </row>
    <row r="47" spans="2:14">
      <c r="B47" s="14" t="s">
        <v>324</v>
      </c>
      <c r="C47" s="685">
        <v>13</v>
      </c>
      <c r="D47" s="1564">
        <v>-6865315393.0948362</v>
      </c>
      <c r="E47" s="1014">
        <v>-227684050.31999999</v>
      </c>
      <c r="F47" s="29">
        <v>-17251783</v>
      </c>
      <c r="H47" s="691"/>
      <c r="I47" s="8"/>
      <c r="J47" s="9"/>
      <c r="L47" s="691">
        <f t="shared" si="7"/>
        <v>-6865315393.0948362</v>
      </c>
      <c r="M47" s="8">
        <f t="shared" si="8"/>
        <v>-227684050.31999999</v>
      </c>
      <c r="N47" s="9">
        <f t="shared" si="9"/>
        <v>-17251783</v>
      </c>
    </row>
    <row r="48" spans="2:14" ht="15" hidden="1" customHeight="1">
      <c r="B48" s="17" t="s">
        <v>305</v>
      </c>
      <c r="C48" s="685"/>
      <c r="D48" s="1019">
        <v>5652562706.9051638</v>
      </c>
      <c r="E48" s="1573">
        <v>11797692949.68</v>
      </c>
      <c r="F48" s="1020">
        <v>10782748217</v>
      </c>
      <c r="H48" s="708">
        <f>SUM(H46:H47)</f>
        <v>0</v>
      </c>
      <c r="I48" s="709">
        <f>SUM(I46:I47)</f>
        <v>0</v>
      </c>
      <c r="J48" s="710">
        <f>SUM(J46:J47)</f>
        <v>0</v>
      </c>
      <c r="L48" s="708">
        <f>SUM(L46:L47)</f>
        <v>5652562706.9051638</v>
      </c>
      <c r="M48" s="709">
        <f>SUM(M46:M47)</f>
        <v>11797692949.68</v>
      </c>
      <c r="N48" s="710">
        <f>SUM(N46:N47)</f>
        <v>10782748217</v>
      </c>
    </row>
    <row r="49" spans="2:14" ht="13.5" hidden="1" customHeight="1">
      <c r="B49" s="14"/>
      <c r="C49" s="685"/>
      <c r="D49" s="692"/>
      <c r="E49" s="8"/>
      <c r="F49" s="9"/>
      <c r="H49" s="691"/>
      <c r="I49" s="8"/>
      <c r="J49" s="9"/>
      <c r="L49" s="691"/>
      <c r="M49" s="8"/>
      <c r="N49" s="9"/>
    </row>
    <row r="50" spans="2:14" ht="13.5" hidden="1" customHeight="1">
      <c r="B50" s="18" t="s">
        <v>119</v>
      </c>
      <c r="C50" s="685"/>
      <c r="D50" s="692">
        <v>0</v>
      </c>
      <c r="E50" s="692">
        <v>0</v>
      </c>
      <c r="F50" s="9">
        <v>0</v>
      </c>
      <c r="H50" s="691" t="e">
        <f>#REF!</f>
        <v>#REF!</v>
      </c>
      <c r="I50" s="691" t="e">
        <f>#REF!</f>
        <v>#REF!</v>
      </c>
      <c r="J50" s="9" t="e">
        <f>#REF!</f>
        <v>#REF!</v>
      </c>
      <c r="L50" s="691" t="e">
        <f>#REF!</f>
        <v>#REF!</v>
      </c>
      <c r="M50" s="691" t="e">
        <f>#REF!</f>
        <v>#REF!</v>
      </c>
      <c r="N50" s="9" t="e">
        <f>#REF!</f>
        <v>#REF!</v>
      </c>
    </row>
    <row r="51" spans="2:14" ht="13.5" hidden="1" customHeight="1">
      <c r="B51" s="14"/>
      <c r="C51" s="685"/>
      <c r="D51" s="692"/>
      <c r="E51" s="8"/>
      <c r="F51" s="9"/>
      <c r="H51" s="691"/>
      <c r="I51" s="8"/>
      <c r="J51" s="9"/>
      <c r="L51" s="691"/>
      <c r="M51" s="8"/>
      <c r="N51" s="9"/>
    </row>
    <row r="52" spans="2:14" ht="15">
      <c r="B52" s="5" t="s">
        <v>304</v>
      </c>
      <c r="C52" s="685"/>
      <c r="D52" s="1571">
        <v>5652562706.9051638</v>
      </c>
      <c r="E52" s="1017">
        <v>11797692949.68</v>
      </c>
      <c r="F52" s="698">
        <v>10782748217</v>
      </c>
      <c r="H52" s="696" t="e">
        <f>H48+H50</f>
        <v>#REF!</v>
      </c>
      <c r="I52" s="697" t="e">
        <f>I48+I50</f>
        <v>#REF!</v>
      </c>
      <c r="J52" s="698" t="e">
        <f>J48+J50</f>
        <v>#REF!</v>
      </c>
      <c r="L52" s="696" t="e">
        <f>L48+L50</f>
        <v>#REF!</v>
      </c>
      <c r="M52" s="697" t="e">
        <f>M48+M50</f>
        <v>#REF!</v>
      </c>
      <c r="N52" s="698" t="e">
        <f>N48+N50</f>
        <v>#REF!</v>
      </c>
    </row>
    <row r="53" spans="2:14" ht="15">
      <c r="B53" s="5"/>
      <c r="C53" s="685"/>
      <c r="D53" s="692"/>
      <c r="E53" s="8"/>
      <c r="F53" s="9"/>
      <c r="H53" s="691"/>
      <c r="I53" s="8"/>
      <c r="J53" s="9"/>
      <c r="L53" s="691"/>
      <c r="M53" s="8"/>
      <c r="N53" s="9"/>
    </row>
    <row r="54" spans="2:14" ht="15">
      <c r="B54" s="17" t="s">
        <v>6</v>
      </c>
      <c r="C54" s="685"/>
      <c r="D54" s="692"/>
      <c r="E54" s="8"/>
      <c r="F54" s="9"/>
      <c r="H54" s="691"/>
      <c r="I54" s="8"/>
      <c r="J54" s="9"/>
      <c r="L54" s="691"/>
      <c r="M54" s="8"/>
      <c r="N54" s="9"/>
    </row>
    <row r="55" spans="2:14" ht="13.5" hidden="1" customHeight="1">
      <c r="B55" s="19" t="s">
        <v>306</v>
      </c>
      <c r="C55" s="685"/>
      <c r="D55" s="692"/>
      <c r="E55" s="8"/>
      <c r="F55" s="9"/>
      <c r="H55" s="691"/>
      <c r="I55" s="8"/>
      <c r="J55" s="9"/>
      <c r="L55" s="691"/>
      <c r="M55" s="8"/>
      <c r="N55" s="9"/>
    </row>
    <row r="56" spans="2:14" ht="13.5" hidden="1" customHeight="1">
      <c r="B56" s="20" t="s">
        <v>311</v>
      </c>
      <c r="C56" s="685">
        <v>14</v>
      </c>
      <c r="D56" s="692">
        <v>0</v>
      </c>
      <c r="E56" s="8">
        <v>0</v>
      </c>
      <c r="F56" s="711">
        <v>0</v>
      </c>
      <c r="H56" s="691"/>
      <c r="I56" s="8"/>
      <c r="J56" s="711"/>
      <c r="L56" s="691">
        <f t="shared" ref="L56:L61" si="10">+D56+H56</f>
        <v>0</v>
      </c>
      <c r="M56" s="8">
        <f t="shared" ref="M56:M61" si="11">+E56+I56</f>
        <v>0</v>
      </c>
      <c r="N56" s="711">
        <f t="shared" ref="N56:N61" si="12">+F56+J56</f>
        <v>0</v>
      </c>
    </row>
    <row r="57" spans="2:14" ht="13.5" hidden="1" customHeight="1">
      <c r="B57" s="20" t="s">
        <v>310</v>
      </c>
      <c r="C57" s="685"/>
      <c r="D57" s="692">
        <v>0</v>
      </c>
      <c r="E57" s="8">
        <v>0</v>
      </c>
      <c r="F57" s="711">
        <v>0</v>
      </c>
      <c r="H57" s="692"/>
      <c r="I57" s="8"/>
      <c r="J57" s="711"/>
      <c r="L57" s="692">
        <f t="shared" si="10"/>
        <v>0</v>
      </c>
      <c r="M57" s="8">
        <f t="shared" si="11"/>
        <v>0</v>
      </c>
      <c r="N57" s="711">
        <f t="shared" si="12"/>
        <v>0</v>
      </c>
    </row>
    <row r="58" spans="2:14" ht="13.5" hidden="1" customHeight="1">
      <c r="B58" s="20" t="s">
        <v>316</v>
      </c>
      <c r="C58" s="685"/>
      <c r="D58" s="692">
        <v>0</v>
      </c>
      <c r="E58" s="8">
        <v>0</v>
      </c>
      <c r="F58" s="711">
        <v>0</v>
      </c>
      <c r="H58" s="691"/>
      <c r="I58" s="8"/>
      <c r="J58" s="711"/>
      <c r="L58" s="691">
        <f t="shared" si="10"/>
        <v>0</v>
      </c>
      <c r="M58" s="8">
        <f t="shared" si="11"/>
        <v>0</v>
      </c>
      <c r="N58" s="711">
        <f t="shared" si="12"/>
        <v>0</v>
      </c>
    </row>
    <row r="59" spans="2:14">
      <c r="B59" s="14" t="s">
        <v>131</v>
      </c>
      <c r="C59" s="685">
        <v>15</v>
      </c>
      <c r="D59" s="692">
        <v>0</v>
      </c>
      <c r="E59" s="8">
        <v>1401354</v>
      </c>
      <c r="F59" s="9">
        <v>1725058</v>
      </c>
      <c r="H59" s="691"/>
      <c r="I59" s="8"/>
      <c r="J59" s="9"/>
      <c r="L59" s="691">
        <f t="shared" si="10"/>
        <v>0</v>
      </c>
      <c r="M59" s="8">
        <f t="shared" si="11"/>
        <v>1401354</v>
      </c>
      <c r="N59" s="9">
        <f t="shared" si="12"/>
        <v>1725058</v>
      </c>
    </row>
    <row r="60" spans="2:14" ht="13.5" hidden="1" customHeight="1">
      <c r="B60" s="14" t="s">
        <v>449</v>
      </c>
      <c r="C60" s="685"/>
      <c r="D60" s="692">
        <v>0</v>
      </c>
      <c r="E60" s="8">
        <v>0</v>
      </c>
      <c r="F60" s="711">
        <v>0</v>
      </c>
      <c r="H60" s="691"/>
      <c r="I60" s="8"/>
      <c r="J60" s="711"/>
      <c r="L60" s="691">
        <f t="shared" si="10"/>
        <v>0</v>
      </c>
      <c r="M60" s="8">
        <f t="shared" si="11"/>
        <v>0</v>
      </c>
      <c r="N60" s="711">
        <f t="shared" si="12"/>
        <v>0</v>
      </c>
    </row>
    <row r="61" spans="2:14" ht="13.5" hidden="1" customHeight="1">
      <c r="B61" s="14" t="s">
        <v>308</v>
      </c>
      <c r="C61" s="685"/>
      <c r="D61" s="692">
        <v>0</v>
      </c>
      <c r="E61" s="8">
        <v>0</v>
      </c>
      <c r="F61" s="9">
        <v>0</v>
      </c>
      <c r="H61" s="691"/>
      <c r="I61" s="8"/>
      <c r="J61" s="9"/>
      <c r="L61" s="691">
        <f t="shared" si="10"/>
        <v>0</v>
      </c>
      <c r="M61" s="8">
        <f t="shared" si="11"/>
        <v>0</v>
      </c>
      <c r="N61" s="9">
        <f t="shared" si="12"/>
        <v>0</v>
      </c>
    </row>
    <row r="62" spans="2:14" ht="13.5" hidden="1" customHeight="1">
      <c r="B62" s="14"/>
      <c r="C62" s="685"/>
      <c r="D62" s="1014"/>
      <c r="E62" s="1021"/>
      <c r="F62" s="9"/>
      <c r="H62" s="694"/>
      <c r="I62" s="712"/>
      <c r="J62" s="9"/>
      <c r="L62" s="694"/>
      <c r="M62" s="712"/>
      <c r="N62" s="9"/>
    </row>
    <row r="63" spans="2:14" ht="15">
      <c r="B63" s="17" t="s">
        <v>309</v>
      </c>
      <c r="C63" s="685"/>
      <c r="D63" s="1571">
        <v>0</v>
      </c>
      <c r="E63" s="1017">
        <v>1401354</v>
      </c>
      <c r="F63" s="698">
        <v>1725058</v>
      </c>
      <c r="H63" s="696">
        <f>SUM(H55:H61)</f>
        <v>0</v>
      </c>
      <c r="I63" s="697">
        <f>SUM(I55:I61)</f>
        <v>0</v>
      </c>
      <c r="J63" s="698">
        <f>SUM(J55:J61)</f>
        <v>0</v>
      </c>
      <c r="L63" s="696">
        <f>SUM(L55:L61)</f>
        <v>0</v>
      </c>
      <c r="M63" s="697">
        <f>SUM(M55:M61)</f>
        <v>1401354</v>
      </c>
      <c r="N63" s="698">
        <f>SUM(N55:N61)</f>
        <v>1725058</v>
      </c>
    </row>
    <row r="64" spans="2:14" ht="15">
      <c r="B64" s="55"/>
      <c r="C64" s="685"/>
      <c r="D64" s="1018"/>
      <c r="E64" s="700"/>
      <c r="F64" s="701"/>
      <c r="H64" s="699"/>
      <c r="I64" s="700"/>
      <c r="J64" s="701"/>
      <c r="L64" s="699"/>
      <c r="M64" s="700"/>
      <c r="N64" s="701"/>
    </row>
    <row r="65" spans="2:18" ht="15">
      <c r="B65" s="17" t="s">
        <v>7</v>
      </c>
      <c r="C65" s="685"/>
      <c r="D65" s="692"/>
      <c r="E65" s="8"/>
      <c r="F65" s="9"/>
      <c r="H65" s="691"/>
      <c r="I65" s="8"/>
      <c r="J65" s="9"/>
      <c r="L65" s="691"/>
      <c r="M65" s="8"/>
      <c r="N65" s="9"/>
    </row>
    <row r="66" spans="2:18">
      <c r="B66" s="19" t="s">
        <v>136</v>
      </c>
      <c r="C66" s="685"/>
      <c r="D66" s="692"/>
      <c r="E66" s="8"/>
      <c r="F66" s="9"/>
      <c r="H66" s="691"/>
      <c r="I66" s="8"/>
      <c r="J66" s="9"/>
      <c r="L66" s="691"/>
      <c r="M66" s="8"/>
      <c r="N66" s="9"/>
    </row>
    <row r="67" spans="2:18">
      <c r="B67" s="20" t="s">
        <v>315</v>
      </c>
      <c r="C67" s="685">
        <v>18</v>
      </c>
      <c r="D67" s="692">
        <v>2991246724</v>
      </c>
      <c r="E67" s="8">
        <v>369937109</v>
      </c>
      <c r="F67" s="711">
        <v>1212797475</v>
      </c>
      <c r="H67" s="691"/>
      <c r="I67" s="8"/>
      <c r="J67" s="711"/>
      <c r="L67" s="691">
        <f t="shared" ref="L67:L73" si="13">+D67+H67</f>
        <v>2991246724</v>
      </c>
      <c r="M67" s="8">
        <f t="shared" ref="M67:M73" si="14">+E67+I67</f>
        <v>369937109</v>
      </c>
      <c r="N67" s="711">
        <f t="shared" ref="N67:N73" si="15">+F67+J67</f>
        <v>1212797475</v>
      </c>
    </row>
    <row r="68" spans="2:18">
      <c r="B68" s="20" t="s">
        <v>310</v>
      </c>
      <c r="C68" s="685">
        <v>19</v>
      </c>
      <c r="D68" s="692">
        <v>432022433</v>
      </c>
      <c r="E68" s="8">
        <v>474988944</v>
      </c>
      <c r="F68" s="9">
        <v>785042598</v>
      </c>
      <c r="H68" s="691"/>
      <c r="I68" s="8"/>
      <c r="J68" s="9"/>
      <c r="L68" s="691">
        <f t="shared" si="13"/>
        <v>432022433</v>
      </c>
      <c r="M68" s="8">
        <f t="shared" si="14"/>
        <v>474988944</v>
      </c>
      <c r="N68" s="9">
        <f t="shared" si="15"/>
        <v>785042598</v>
      </c>
      <c r="Q68" s="988"/>
    </row>
    <row r="69" spans="2:18">
      <c r="B69" s="20" t="s">
        <v>316</v>
      </c>
      <c r="C69" s="685">
        <v>14</v>
      </c>
      <c r="D69" s="692">
        <v>37013099716</v>
      </c>
      <c r="E69" s="8">
        <v>34761320481</v>
      </c>
      <c r="F69" s="9">
        <v>28683671370</v>
      </c>
      <c r="H69" s="691"/>
      <c r="I69" s="8"/>
      <c r="J69" s="9"/>
      <c r="L69" s="691">
        <f t="shared" si="13"/>
        <v>37013099716</v>
      </c>
      <c r="M69" s="8">
        <f t="shared" si="14"/>
        <v>34761320481</v>
      </c>
      <c r="N69" s="9">
        <f t="shared" si="15"/>
        <v>28683671370</v>
      </c>
      <c r="Q69" s="989"/>
    </row>
    <row r="70" spans="2:18" ht="13.5" hidden="1" customHeight="1">
      <c r="B70" s="20" t="s">
        <v>317</v>
      </c>
      <c r="C70" s="685"/>
      <c r="D70" s="692"/>
      <c r="E70" s="8"/>
      <c r="F70" s="9"/>
      <c r="H70" s="691"/>
      <c r="I70" s="8"/>
      <c r="J70" s="9"/>
      <c r="L70" s="691">
        <f t="shared" si="13"/>
        <v>0</v>
      </c>
      <c r="M70" s="8">
        <f t="shared" si="14"/>
        <v>0</v>
      </c>
      <c r="N70" s="9">
        <f t="shared" si="15"/>
        <v>0</v>
      </c>
      <c r="Q70" s="989"/>
    </row>
    <row r="71" spans="2:18">
      <c r="B71" s="14" t="s">
        <v>131</v>
      </c>
      <c r="C71" s="685">
        <v>15</v>
      </c>
      <c r="D71" s="692">
        <v>5496157</v>
      </c>
      <c r="E71" s="8">
        <v>6134895</v>
      </c>
      <c r="F71" s="9">
        <v>7202374</v>
      </c>
      <c r="H71" s="691"/>
      <c r="I71" s="8"/>
      <c r="J71" s="9"/>
      <c r="L71" s="691">
        <f t="shared" si="13"/>
        <v>5496157</v>
      </c>
      <c r="M71" s="8">
        <f t="shared" si="14"/>
        <v>6134895</v>
      </c>
      <c r="N71" s="9">
        <f t="shared" si="15"/>
        <v>7202374</v>
      </c>
      <c r="Q71" s="989"/>
    </row>
    <row r="72" spans="2:18">
      <c r="B72" s="14" t="s">
        <v>1326</v>
      </c>
      <c r="C72" s="685">
        <v>16</v>
      </c>
      <c r="D72" s="692">
        <v>0</v>
      </c>
      <c r="E72" s="8">
        <v>669788</v>
      </c>
      <c r="F72" s="9">
        <v>1198535</v>
      </c>
      <c r="H72" s="691"/>
      <c r="I72" s="8"/>
      <c r="J72" s="9"/>
      <c r="L72" s="691">
        <f t="shared" si="13"/>
        <v>0</v>
      </c>
      <c r="M72" s="8">
        <f t="shared" si="14"/>
        <v>669788</v>
      </c>
      <c r="N72" s="9">
        <f t="shared" si="15"/>
        <v>1198535</v>
      </c>
      <c r="Q72" s="989"/>
    </row>
    <row r="73" spans="2:18">
      <c r="B73" s="14" t="s">
        <v>290</v>
      </c>
      <c r="C73" s="685">
        <v>17</v>
      </c>
      <c r="D73" s="692">
        <v>5386271</v>
      </c>
      <c r="E73" s="8">
        <v>6269344</v>
      </c>
      <c r="F73" s="9">
        <v>9390306</v>
      </c>
      <c r="H73" s="691"/>
      <c r="I73" s="8"/>
      <c r="J73" s="9"/>
      <c r="L73" s="691">
        <f t="shared" si="13"/>
        <v>5386271</v>
      </c>
      <c r="M73" s="8">
        <f t="shared" si="14"/>
        <v>6269344</v>
      </c>
      <c r="N73" s="9">
        <f t="shared" si="15"/>
        <v>9390306</v>
      </c>
      <c r="Q73" s="989"/>
    </row>
    <row r="74" spans="2:18" ht="15">
      <c r="B74" s="17" t="s">
        <v>318</v>
      </c>
      <c r="C74" s="685"/>
      <c r="D74" s="1571">
        <v>40447251301</v>
      </c>
      <c r="E74" s="1571">
        <v>35619320561</v>
      </c>
      <c r="F74" s="698">
        <v>30699302658</v>
      </c>
      <c r="H74" s="696">
        <f>SUM(H66:H73)</f>
        <v>0</v>
      </c>
      <c r="I74" s="696">
        <f>SUM(I66:I73)</f>
        <v>0</v>
      </c>
      <c r="J74" s="698">
        <f>SUM(J66:J73)</f>
        <v>0</v>
      </c>
      <c r="L74" s="696">
        <f>SUM(L66:L73)</f>
        <v>40447251301</v>
      </c>
      <c r="M74" s="696">
        <f>SUM(M66:M73)</f>
        <v>35619320561</v>
      </c>
      <c r="N74" s="698">
        <f>SUM(N66:N73)</f>
        <v>30699302658</v>
      </c>
      <c r="Q74" s="1465"/>
    </row>
    <row r="75" spans="2:18">
      <c r="B75" s="14"/>
      <c r="C75" s="685"/>
      <c r="D75" s="1564"/>
      <c r="E75" s="1104"/>
      <c r="F75" s="29"/>
      <c r="H75" s="691"/>
      <c r="I75" s="8"/>
      <c r="J75" s="9"/>
      <c r="L75" s="691"/>
      <c r="M75" s="8"/>
      <c r="N75" s="9"/>
      <c r="Q75" s="1427"/>
      <c r="R75" s="10"/>
    </row>
    <row r="76" spans="2:18" ht="15">
      <c r="B76" s="17" t="s">
        <v>148</v>
      </c>
      <c r="C76" s="685"/>
      <c r="D76" s="1569"/>
      <c r="E76" s="1018"/>
      <c r="F76" s="1570"/>
      <c r="H76" s="699"/>
      <c r="I76" s="699"/>
      <c r="J76" s="701"/>
      <c r="L76" s="699"/>
      <c r="M76" s="699"/>
      <c r="N76" s="701"/>
      <c r="Q76" s="1464"/>
    </row>
    <row r="77" spans="2:18" ht="15.75" thickBot="1">
      <c r="B77" s="17" t="s">
        <v>319</v>
      </c>
      <c r="C77" s="1563"/>
      <c r="D77" s="1583">
        <v>46099814007.905167</v>
      </c>
      <c r="E77" s="1568">
        <v>47418414864.68</v>
      </c>
      <c r="F77" s="1572">
        <v>41483775933</v>
      </c>
      <c r="H77" s="702" t="e">
        <f>H74+H63+H52</f>
        <v>#REF!</v>
      </c>
      <c r="I77" s="703" t="e">
        <f>I74+I63+I52</f>
        <v>#REF!</v>
      </c>
      <c r="J77" s="704" t="e">
        <f>J74+J63+J52</f>
        <v>#REF!</v>
      </c>
      <c r="L77" s="702" t="e">
        <f>L74+L63+L52</f>
        <v>#REF!</v>
      </c>
      <c r="M77" s="703" t="e">
        <f>M74+M63+M52</f>
        <v>#REF!</v>
      </c>
      <c r="N77" s="704" t="e">
        <f>N74+N63+N52</f>
        <v>#REF!</v>
      </c>
      <c r="O77" s="10"/>
      <c r="P77" s="10"/>
      <c r="Q77" s="10"/>
    </row>
    <row r="78" spans="2:18" ht="15.75" thickTop="1">
      <c r="B78" s="21"/>
      <c r="C78" s="685"/>
      <c r="D78" s="1022"/>
      <c r="E78" s="714"/>
      <c r="F78" s="9"/>
      <c r="H78" s="713"/>
      <c r="I78" s="714"/>
      <c r="J78" s="9"/>
      <c r="L78" s="713"/>
      <c r="M78" s="714"/>
      <c r="N78" s="9"/>
      <c r="Q78" s="990"/>
    </row>
    <row r="79" spans="2:18" ht="15">
      <c r="B79" s="22" t="s">
        <v>325</v>
      </c>
      <c r="C79" s="685" t="s">
        <v>326</v>
      </c>
      <c r="D79" s="1023">
        <v>1.10626220703125E-3</v>
      </c>
      <c r="E79" s="997">
        <v>0</v>
      </c>
      <c r="F79" s="998">
        <v>0</v>
      </c>
      <c r="H79" s="713" t="e">
        <f t="shared" ref="H79:I79" si="16">H77-H42</f>
        <v>#REF!</v>
      </c>
      <c r="I79" s="714" t="e">
        <f t="shared" si="16"/>
        <v>#REF!</v>
      </c>
      <c r="J79" s="9" t="e">
        <f>J77-J42</f>
        <v>#REF!</v>
      </c>
      <c r="L79" s="713" t="e">
        <f t="shared" ref="L79:M79" si="17">L77-L42</f>
        <v>#REF!</v>
      </c>
      <c r="M79" s="714" t="e">
        <f t="shared" si="17"/>
        <v>#REF!</v>
      </c>
      <c r="N79" s="9" t="e">
        <f>N77-N42</f>
        <v>#REF!</v>
      </c>
      <c r="Q79" s="990"/>
    </row>
    <row r="80" spans="2:18" ht="15">
      <c r="B80" s="23"/>
      <c r="C80" s="1024"/>
      <c r="D80" s="1025"/>
      <c r="E80" s="1025"/>
      <c r="F80" s="715"/>
      <c r="H80" s="171"/>
      <c r="I80" s="171"/>
      <c r="J80" s="715"/>
      <c r="K80" s="10"/>
      <c r="L80" s="171"/>
      <c r="M80" s="171"/>
      <c r="N80" s="715"/>
      <c r="Q80" s="990"/>
    </row>
    <row r="81" spans="2:17">
      <c r="B81" s="1026" t="s">
        <v>931</v>
      </c>
      <c r="C81" s="1574"/>
      <c r="D81" s="1575">
        <v>-1.10626220703125E-3</v>
      </c>
      <c r="E81" s="1575">
        <v>0</v>
      </c>
      <c r="F81" s="1027">
        <v>0</v>
      </c>
      <c r="G81" s="10"/>
      <c r="H81" s="716" t="e">
        <f>H42-H77</f>
        <v>#REF!</v>
      </c>
      <c r="I81" s="716" t="e">
        <f>ROUND(I42,0)-ROUND(I77,0)</f>
        <v>#REF!</v>
      </c>
      <c r="J81" s="717" t="e">
        <f>ROUND(J42,0)-ROUND(J77,0)</f>
        <v>#REF!</v>
      </c>
      <c r="L81" s="716" t="e">
        <f>L42-L77</f>
        <v>#REF!</v>
      </c>
      <c r="M81" s="716" t="e">
        <f>ROUND(M42,0)-ROUND(M77,0)</f>
        <v>#REF!</v>
      </c>
      <c r="N81" s="717" t="e">
        <f>ROUND(N42,0)-ROUND(N77,0)</f>
        <v>#REF!</v>
      </c>
      <c r="Q81" s="990"/>
    </row>
    <row r="82" spans="2:17">
      <c r="B82" s="24"/>
      <c r="C82" s="25"/>
      <c r="D82" s="32"/>
      <c r="E82" s="1914"/>
      <c r="F82" s="29"/>
      <c r="H82" s="32"/>
      <c r="I82" s="33"/>
      <c r="J82" s="29"/>
      <c r="L82" s="32"/>
      <c r="M82" s="33"/>
      <c r="N82" s="29"/>
      <c r="Q82" s="990"/>
    </row>
    <row r="83" spans="2:17">
      <c r="B83" s="26" t="s">
        <v>327</v>
      </c>
      <c r="C83" s="27"/>
      <c r="D83" s="28"/>
      <c r="E83" s="28"/>
      <c r="F83" s="29"/>
      <c r="H83" s="28"/>
      <c r="I83" s="28"/>
      <c r="J83" s="29"/>
      <c r="L83" s="28"/>
      <c r="M83" s="28"/>
      <c r="N83" s="29"/>
      <c r="Q83" s="990"/>
    </row>
    <row r="84" spans="2:17">
      <c r="B84" s="30"/>
      <c r="C84" s="31"/>
      <c r="D84" s="32"/>
      <c r="E84" s="1914"/>
      <c r="F84" s="29"/>
      <c r="H84" s="32"/>
      <c r="I84" s="33"/>
      <c r="J84" s="29"/>
      <c r="L84" s="32"/>
      <c r="M84" s="33"/>
      <c r="N84" s="29"/>
    </row>
    <row r="85" spans="2:17" ht="15">
      <c r="B85" s="1010" t="s">
        <v>901</v>
      </c>
      <c r="C85" s="27"/>
      <c r="D85" s="1937" t="s">
        <v>1385</v>
      </c>
      <c r="E85" s="1937"/>
      <c r="F85" s="1938"/>
      <c r="H85" s="1937" t="s">
        <v>294</v>
      </c>
      <c r="I85" s="1937"/>
      <c r="J85" s="1938"/>
      <c r="L85" s="1937" t="s">
        <v>294</v>
      </c>
      <c r="M85" s="1937"/>
      <c r="N85" s="1938"/>
    </row>
    <row r="86" spans="2:17" ht="15">
      <c r="B86" s="34" t="s">
        <v>9</v>
      </c>
      <c r="C86" s="35"/>
      <c r="D86" s="32"/>
      <c r="E86" s="1918" t="s">
        <v>10</v>
      </c>
      <c r="F86" s="29"/>
      <c r="H86" s="32"/>
      <c r="I86" s="36" t="s">
        <v>10</v>
      </c>
      <c r="J86" s="29"/>
      <c r="L86" s="32"/>
      <c r="M86" s="36" t="s">
        <v>10</v>
      </c>
      <c r="N86" s="29"/>
    </row>
    <row r="87" spans="2:17" ht="15">
      <c r="B87" s="34" t="s">
        <v>669</v>
      </c>
      <c r="C87" s="35"/>
      <c r="D87" s="32"/>
      <c r="E87" s="1918"/>
      <c r="F87" s="29"/>
      <c r="H87" s="32"/>
      <c r="I87" s="36"/>
      <c r="J87" s="29"/>
      <c r="L87" s="32"/>
      <c r="M87" s="36"/>
      <c r="N87" s="29"/>
    </row>
    <row r="88" spans="2:17" ht="15">
      <c r="B88" s="34"/>
      <c r="C88" s="35"/>
      <c r="D88" s="32"/>
      <c r="E88" s="1918"/>
      <c r="F88" s="29"/>
      <c r="H88" s="32"/>
      <c r="I88" s="36"/>
      <c r="J88" s="29"/>
      <c r="L88" s="32"/>
      <c r="M88" s="36"/>
      <c r="N88" s="29"/>
    </row>
    <row r="89" spans="2:17" ht="15">
      <c r="B89" s="34"/>
      <c r="C89" s="35"/>
      <c r="D89" s="32"/>
      <c r="E89" s="1918"/>
      <c r="F89" s="29"/>
      <c r="H89" s="32"/>
      <c r="I89" s="36"/>
      <c r="J89" s="29"/>
      <c r="L89" s="32"/>
      <c r="M89" s="36"/>
      <c r="N89" s="29"/>
    </row>
    <row r="90" spans="2:17" ht="15">
      <c r="B90" s="34"/>
      <c r="C90" s="35"/>
      <c r="D90" s="32"/>
      <c r="E90" s="1918"/>
      <c r="F90" s="29"/>
      <c r="H90" s="32"/>
      <c r="I90" s="36"/>
      <c r="J90" s="29"/>
      <c r="L90" s="32"/>
      <c r="M90" s="36"/>
      <c r="N90" s="29"/>
    </row>
    <row r="91" spans="2:17">
      <c r="B91" s="34"/>
      <c r="C91" s="35"/>
      <c r="D91" s="32"/>
      <c r="E91" s="1914"/>
      <c r="F91" s="29"/>
      <c r="H91" s="32"/>
      <c r="I91" s="33"/>
      <c r="J91" s="29"/>
      <c r="L91" s="32"/>
      <c r="M91" s="33"/>
      <c r="N91" s="29"/>
    </row>
    <row r="92" spans="2:17" ht="15">
      <c r="B92" s="37" t="s">
        <v>668</v>
      </c>
      <c r="C92" s="27"/>
      <c r="D92" s="1918" t="s">
        <v>903</v>
      </c>
      <c r="E92" s="1932" t="s">
        <v>906</v>
      </c>
      <c r="F92" s="1933"/>
      <c r="H92" s="38" t="s">
        <v>328</v>
      </c>
      <c r="I92" s="39" t="s">
        <v>329</v>
      </c>
      <c r="J92" s="40"/>
      <c r="L92" s="38" t="s">
        <v>328</v>
      </c>
      <c r="M92" s="39" t="s">
        <v>329</v>
      </c>
      <c r="N92" s="40"/>
    </row>
    <row r="93" spans="2:17" ht="15">
      <c r="B93" s="41" t="s">
        <v>330</v>
      </c>
      <c r="C93" s="42"/>
      <c r="D93" s="1914" t="s">
        <v>904</v>
      </c>
      <c r="E93" s="1931" t="s">
        <v>667</v>
      </c>
      <c r="F93" s="1934"/>
      <c r="H93" s="32" t="s">
        <v>331</v>
      </c>
      <c r="I93" s="32" t="s">
        <v>332</v>
      </c>
      <c r="J93" s="29"/>
      <c r="L93" s="32" t="s">
        <v>331</v>
      </c>
      <c r="M93" s="32" t="s">
        <v>332</v>
      </c>
      <c r="N93" s="29"/>
    </row>
    <row r="94" spans="2:17">
      <c r="B94" s="34" t="s">
        <v>666</v>
      </c>
      <c r="C94" s="35"/>
      <c r="D94" s="1917" t="s">
        <v>905</v>
      </c>
      <c r="E94" s="1935" t="s">
        <v>907</v>
      </c>
      <c r="F94" s="1936"/>
      <c r="H94" s="32" t="s">
        <v>333</v>
      </c>
      <c r="I94" s="43" t="s">
        <v>334</v>
      </c>
      <c r="J94" s="29"/>
      <c r="L94" s="32" t="s">
        <v>333</v>
      </c>
      <c r="M94" s="43" t="s">
        <v>334</v>
      </c>
      <c r="N94" s="29"/>
    </row>
    <row r="95" spans="2:17" ht="15">
      <c r="B95" s="34"/>
      <c r="C95" s="35"/>
      <c r="D95" s="32"/>
      <c r="E95" s="1918"/>
      <c r="F95" s="29"/>
      <c r="H95" s="32"/>
      <c r="I95" s="36"/>
      <c r="J95" s="29"/>
      <c r="L95" s="32"/>
      <c r="M95" s="36"/>
      <c r="N95" s="29"/>
    </row>
    <row r="96" spans="2:17" ht="15">
      <c r="B96" s="34"/>
      <c r="C96" s="35"/>
      <c r="D96" s="32"/>
      <c r="E96" s="1918"/>
      <c r="F96" s="29"/>
      <c r="H96" s="32"/>
      <c r="I96" s="36"/>
      <c r="J96" s="29"/>
      <c r="L96" s="32"/>
      <c r="M96" s="36"/>
      <c r="N96" s="29"/>
    </row>
    <row r="97" spans="2:14" ht="15">
      <c r="B97" s="34"/>
      <c r="C97" s="35"/>
      <c r="D97" s="32"/>
      <c r="E97" s="1918"/>
      <c r="F97" s="29"/>
      <c r="H97" s="32"/>
      <c r="I97" s="36"/>
      <c r="J97" s="29"/>
      <c r="L97" s="32"/>
      <c r="M97" s="36"/>
      <c r="N97" s="29"/>
    </row>
    <row r="98" spans="2:14" ht="15">
      <c r="B98" s="34" t="s">
        <v>337</v>
      </c>
      <c r="C98" s="35"/>
      <c r="D98" s="1930" t="s">
        <v>1386</v>
      </c>
      <c r="E98" s="1930"/>
      <c r="F98" s="29"/>
      <c r="H98" s="32"/>
      <c r="I98" s="36"/>
      <c r="J98" s="29"/>
      <c r="L98" s="32"/>
      <c r="M98" s="36"/>
      <c r="N98" s="29"/>
    </row>
    <row r="99" spans="2:14" ht="15">
      <c r="B99" s="34" t="s">
        <v>902</v>
      </c>
      <c r="C99" s="27"/>
      <c r="D99" s="1931" t="s">
        <v>1387</v>
      </c>
      <c r="E99" s="1931"/>
      <c r="F99" s="29"/>
      <c r="H99" s="38" t="s">
        <v>335</v>
      </c>
      <c r="I99" s="44" t="s">
        <v>336</v>
      </c>
      <c r="J99" s="29"/>
      <c r="L99" s="38" t="s">
        <v>335</v>
      </c>
      <c r="M99" s="44" t="s">
        <v>336</v>
      </c>
      <c r="N99" s="29"/>
    </row>
    <row r="100" spans="2:14" ht="14.25" thickBot="1">
      <c r="B100" s="45"/>
      <c r="C100" s="46"/>
      <c r="D100" s="47"/>
      <c r="E100" s="48"/>
      <c r="F100" s="49"/>
      <c r="H100" s="32" t="s">
        <v>12</v>
      </c>
      <c r="I100" s="43" t="s">
        <v>13</v>
      </c>
      <c r="J100" s="29"/>
      <c r="L100" s="32" t="s">
        <v>12</v>
      </c>
      <c r="M100" s="43" t="s">
        <v>13</v>
      </c>
      <c r="N100" s="29"/>
    </row>
  </sheetData>
  <customSheetViews>
    <customSheetView guid="{98A48883-DAD7-4D8B-8A06-A5B622A5B0F8}" showPageBreaks="1" showGridLines="0" fitToPage="1" printArea="1" view="pageBreakPreview" topLeftCell="A40">
      <selection activeCell="G43" sqref="G43"/>
      <pageMargins left="0.75" right="0.75" top="1" bottom="1" header="0.5" footer="0.5"/>
      <pageSetup paperSize="9" scale="51" orientation="portrait" r:id="rId1"/>
      <headerFooter alignWithMargins="0"/>
    </customSheetView>
  </customSheetViews>
  <mergeCells count="10">
    <mergeCell ref="D85:F85"/>
    <mergeCell ref="H85:J85"/>
    <mergeCell ref="L85:N85"/>
    <mergeCell ref="H5:J5"/>
    <mergeCell ref="L5:N5"/>
    <mergeCell ref="D98:E98"/>
    <mergeCell ref="D99:E99"/>
    <mergeCell ref="E92:F92"/>
    <mergeCell ref="E93:F93"/>
    <mergeCell ref="E94:F94"/>
  </mergeCells>
  <pageMargins left="0.74803149606299213" right="0.31496062992125984" top="0.6692913385826772" bottom="0.55118110236220474" header="0.51181102362204722" footer="0.51181102362204722"/>
  <pageSetup paperSize="9" scale="70" orientation="portrait" r:id="rId2"/>
  <headerFooter alignWithMargins="0"/>
  <cellWatches>
    <cellWatch r="O77"/>
    <cellWatch r="P77"/>
    <cellWatch r="Q77"/>
  </cellWatch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2:P65"/>
  <sheetViews>
    <sheetView showGridLines="0" zoomScaleNormal="100" zoomScaleSheetLayoutView="80" workbookViewId="0">
      <selection activeCell="F59" sqref="F59"/>
    </sheetView>
  </sheetViews>
  <sheetFormatPr defaultColWidth="24.140625" defaultRowHeight="13.5"/>
  <cols>
    <col min="1" max="1" width="4.7109375" style="419" customWidth="1"/>
    <col min="2" max="2" width="54.28515625" style="419" customWidth="1"/>
    <col min="3" max="8" width="14" style="418" customWidth="1"/>
    <col min="9" max="9" width="12.7109375" style="419" customWidth="1"/>
    <col min="10" max="10" width="10.42578125" style="419" customWidth="1"/>
    <col min="11" max="11" width="13" style="419" customWidth="1"/>
    <col min="12" max="16384" width="24.140625" style="419"/>
  </cols>
  <sheetData>
    <row r="2" spans="2:16" ht="14.1" customHeight="1">
      <c r="B2" s="1" t="str">
        <f>'3'!$B$2</f>
        <v>GVK Power (Goindwal Sahib) Limited</v>
      </c>
      <c r="C2" s="1"/>
      <c r="D2" s="102"/>
      <c r="E2" s="102"/>
      <c r="F2" s="102"/>
      <c r="G2" s="102"/>
    </row>
    <row r="3" spans="2:16" ht="15.95" customHeight="1">
      <c r="B3" s="1" t="str">
        <f>'3'!$B$3</f>
        <v>Notes to financial statements for the year ended March 31, 2017</v>
      </c>
      <c r="C3" s="1"/>
      <c r="D3" s="102"/>
      <c r="E3" s="102"/>
      <c r="F3" s="102"/>
      <c r="G3" s="102"/>
    </row>
    <row r="4" spans="2:16" ht="15.95" customHeight="1">
      <c r="B4" s="1204" t="str">
        <f>+'4'!B4</f>
        <v>All amounts in INR unless otherwise stated</v>
      </c>
      <c r="C4" s="1204"/>
      <c r="D4" s="102"/>
      <c r="E4" s="102"/>
      <c r="F4" s="102"/>
      <c r="G4" s="102"/>
    </row>
    <row r="5" spans="2:16">
      <c r="B5" s="105"/>
      <c r="G5" s="4"/>
      <c r="H5" s="4"/>
      <c r="I5" s="4"/>
      <c r="J5" s="4"/>
      <c r="K5" s="4"/>
      <c r="L5" s="4"/>
      <c r="M5" s="4"/>
      <c r="N5" s="4"/>
      <c r="O5" s="4"/>
      <c r="P5" s="4"/>
    </row>
    <row r="6" spans="2:16" ht="15">
      <c r="B6" s="420" t="s">
        <v>828</v>
      </c>
    </row>
    <row r="7" spans="2:16" ht="15">
      <c r="B7" s="2032" t="s">
        <v>1</v>
      </c>
      <c r="C7" s="2034" t="s">
        <v>214</v>
      </c>
      <c r="D7" s="2034"/>
      <c r="E7" s="2034"/>
    </row>
    <row r="8" spans="2:16" ht="15">
      <c r="B8" s="2033"/>
      <c r="C8" s="421">
        <v>42825</v>
      </c>
      <c r="D8" s="421">
        <v>42460</v>
      </c>
      <c r="E8" s="422">
        <v>42095</v>
      </c>
      <c r="G8" s="419"/>
      <c r="H8" s="419"/>
    </row>
    <row r="9" spans="2:16" ht="15">
      <c r="B9" s="423" t="s">
        <v>1194</v>
      </c>
      <c r="C9" s="424"/>
      <c r="D9" s="424"/>
      <c r="E9" s="280"/>
      <c r="F9" s="419"/>
    </row>
    <row r="10" spans="2:16" ht="15">
      <c r="B10" s="425" t="s">
        <v>552</v>
      </c>
      <c r="C10" s="424"/>
      <c r="D10" s="424"/>
      <c r="E10" s="280"/>
      <c r="F10" s="419"/>
    </row>
    <row r="11" spans="2:16" hidden="1">
      <c r="B11" s="426" t="s">
        <v>622</v>
      </c>
      <c r="C11" s="424"/>
      <c r="D11" s="424"/>
      <c r="E11" s="280"/>
      <c r="F11" s="419"/>
    </row>
    <row r="12" spans="2:16">
      <c r="B12" s="426" t="s">
        <v>823</v>
      </c>
      <c r="C12" s="6">
        <v>50575380</v>
      </c>
      <c r="D12" s="6">
        <v>47761050</v>
      </c>
      <c r="E12" s="383">
        <v>44632420</v>
      </c>
      <c r="F12" s="419"/>
    </row>
    <row r="13" spans="2:16">
      <c r="B13" s="794" t="s">
        <v>1401</v>
      </c>
      <c r="C13" s="1496">
        <v>-50575380</v>
      </c>
      <c r="D13" s="1496">
        <v>-47761050</v>
      </c>
      <c r="E13" s="1095">
        <v>-44632420</v>
      </c>
      <c r="F13" s="419"/>
    </row>
    <row r="14" spans="2:16" hidden="1">
      <c r="B14" s="426" t="s">
        <v>623</v>
      </c>
      <c r="C14" s="6"/>
      <c r="D14" s="6"/>
      <c r="E14" s="383"/>
      <c r="F14" s="419"/>
    </row>
    <row r="15" spans="2:16">
      <c r="B15" s="794" t="s">
        <v>824</v>
      </c>
      <c r="C15" s="424">
        <v>990</v>
      </c>
      <c r="D15" s="424">
        <v>990</v>
      </c>
      <c r="E15" s="280">
        <v>990</v>
      </c>
      <c r="F15" s="419"/>
    </row>
    <row r="16" spans="2:16">
      <c r="B16" s="794"/>
      <c r="C16" s="424"/>
      <c r="D16" s="424"/>
      <c r="E16" s="280"/>
      <c r="F16" s="419"/>
    </row>
    <row r="17" spans="2:11" ht="15" hidden="1">
      <c r="B17" s="425" t="s">
        <v>553</v>
      </c>
      <c r="C17" s="424"/>
      <c r="D17" s="424"/>
      <c r="E17" s="280"/>
      <c r="F17" s="419"/>
    </row>
    <row r="18" spans="2:11" hidden="1">
      <c r="B18" s="426" t="s">
        <v>548</v>
      </c>
      <c r="C18" s="6"/>
      <c r="D18" s="6"/>
      <c r="E18" s="6"/>
      <c r="F18" s="419"/>
    </row>
    <row r="19" spans="2:11" ht="15">
      <c r="B19" s="423"/>
      <c r="C19" s="427">
        <v>990</v>
      </c>
      <c r="D19" s="427">
        <v>990</v>
      </c>
      <c r="E19" s="427">
        <v>990</v>
      </c>
    </row>
    <row r="20" spans="2:11" ht="15">
      <c r="B20" s="423" t="s">
        <v>826</v>
      </c>
      <c r="C20" s="428"/>
      <c r="D20" s="428"/>
      <c r="E20" s="428"/>
    </row>
    <row r="21" spans="2:11" ht="15">
      <c r="B21" s="425" t="s">
        <v>555</v>
      </c>
      <c r="C21" s="429"/>
      <c r="D21" s="429"/>
      <c r="E21" s="429"/>
    </row>
    <row r="22" spans="2:11">
      <c r="B22" s="430" t="s">
        <v>1380</v>
      </c>
      <c r="C22" s="431"/>
      <c r="D22" s="431">
        <v>28282184</v>
      </c>
      <c r="E22" s="431"/>
    </row>
    <row r="23" spans="2:11" ht="15.75" customHeight="1">
      <c r="B23" s="432" t="s">
        <v>15</v>
      </c>
      <c r="C23" s="427">
        <f>SUM(C22:C22)</f>
        <v>0</v>
      </c>
      <c r="D23" s="427">
        <f>SUM(D22:D22)</f>
        <v>28282184</v>
      </c>
      <c r="E23" s="427">
        <f>SUM(E22:E22)</f>
        <v>0</v>
      </c>
      <c r="F23" s="433"/>
      <c r="G23" s="433"/>
      <c r="H23" s="433"/>
      <c r="I23" s="433"/>
      <c r="J23" s="433"/>
      <c r="K23" s="433"/>
    </row>
    <row r="24" spans="2:11" s="436" customFormat="1" ht="15.75" hidden="1" customHeight="1">
      <c r="B24" s="434"/>
      <c r="C24" s="435"/>
      <c r="D24" s="435"/>
      <c r="E24" s="435"/>
      <c r="F24" s="433"/>
      <c r="G24" s="433"/>
      <c r="H24" s="433"/>
      <c r="I24" s="433"/>
      <c r="J24" s="433"/>
      <c r="K24" s="433"/>
    </row>
    <row r="25" spans="2:11" ht="13.5" hidden="1" customHeight="1">
      <c r="B25" s="2029" t="s">
        <v>1</v>
      </c>
      <c r="C25" s="2035" t="s">
        <v>320</v>
      </c>
      <c r="D25" s="2035"/>
      <c r="E25" s="2035"/>
      <c r="F25" s="2035" t="s">
        <v>206</v>
      </c>
      <c r="G25" s="2035"/>
      <c r="H25" s="2035"/>
      <c r="I25" s="2035" t="s">
        <v>207</v>
      </c>
      <c r="J25" s="2035"/>
      <c r="K25" s="2035"/>
    </row>
    <row r="26" spans="2:11" ht="15" hidden="1">
      <c r="B26" s="2029"/>
      <c r="C26" s="437" t="s">
        <v>102</v>
      </c>
      <c r="D26" s="2036" t="s">
        <v>19</v>
      </c>
      <c r="E26" s="2037"/>
      <c r="F26" s="437" t="s">
        <v>102</v>
      </c>
      <c r="G26" s="2036" t="s">
        <v>19</v>
      </c>
      <c r="H26" s="2037"/>
      <c r="I26" s="437" t="s">
        <v>102</v>
      </c>
      <c r="J26" s="2036" t="s">
        <v>19</v>
      </c>
      <c r="K26" s="2037"/>
    </row>
    <row r="27" spans="2:11" ht="15" hidden="1">
      <c r="B27" s="438"/>
      <c r="C27" s="439"/>
      <c r="D27" s="439"/>
      <c r="E27" s="439"/>
      <c r="F27" s="439"/>
      <c r="G27" s="439"/>
      <c r="H27" s="439"/>
      <c r="I27" s="439"/>
      <c r="J27" s="439"/>
      <c r="K27" s="439"/>
    </row>
    <row r="28" spans="2:11" ht="15" hidden="1">
      <c r="B28" s="440" t="s">
        <v>343</v>
      </c>
      <c r="C28" s="441"/>
      <c r="D28" s="441"/>
      <c r="E28" s="441"/>
      <c r="F28" s="441"/>
      <c r="G28" s="441"/>
      <c r="H28" s="441"/>
      <c r="I28" s="441"/>
      <c r="J28" s="441"/>
      <c r="K28" s="441"/>
    </row>
    <row r="29" spans="2:11" hidden="1">
      <c r="B29" s="442"/>
      <c r="C29" s="443"/>
      <c r="D29" s="443"/>
      <c r="E29" s="443"/>
      <c r="F29" s="443"/>
      <c r="G29" s="443"/>
      <c r="H29" s="443"/>
      <c r="I29" s="443"/>
      <c r="J29" s="443"/>
      <c r="K29" s="443"/>
    </row>
    <row r="30" spans="2:11" hidden="1">
      <c r="B30" s="444" t="s">
        <v>344</v>
      </c>
      <c r="C30" s="443"/>
      <c r="D30" s="443"/>
      <c r="E30" s="443"/>
      <c r="F30" s="443"/>
      <c r="G30" s="443"/>
      <c r="H30" s="443"/>
      <c r="I30" s="443"/>
      <c r="J30" s="443"/>
      <c r="K30" s="443"/>
    </row>
    <row r="31" spans="2:11" hidden="1">
      <c r="B31" s="445" t="s">
        <v>103</v>
      </c>
      <c r="C31" s="443"/>
      <c r="D31" s="443"/>
      <c r="E31" s="443"/>
      <c r="F31" s="443"/>
      <c r="G31" s="443"/>
      <c r="H31" s="443"/>
      <c r="I31" s="443"/>
      <c r="J31" s="443"/>
      <c r="K31" s="443"/>
    </row>
    <row r="32" spans="2:11" ht="15" hidden="1">
      <c r="B32" s="445" t="s">
        <v>104</v>
      </c>
      <c r="C32" s="443">
        <v>0</v>
      </c>
      <c r="D32" s="443"/>
      <c r="E32" s="443">
        <v>0</v>
      </c>
      <c r="F32" s="443"/>
      <c r="G32" s="443"/>
      <c r="H32" s="446">
        <f>SUM(H34:H41)</f>
        <v>0</v>
      </c>
      <c r="I32" s="443">
        <v>0</v>
      </c>
      <c r="J32" s="443"/>
      <c r="K32" s="446">
        <f>SUM(K34:K41)</f>
        <v>0</v>
      </c>
    </row>
    <row r="33" spans="2:11" ht="15" hidden="1">
      <c r="B33" s="447" t="s">
        <v>213</v>
      </c>
      <c r="C33" s="443"/>
      <c r="D33" s="443"/>
      <c r="E33" s="443"/>
      <c r="F33" s="443"/>
      <c r="G33" s="443"/>
      <c r="H33" s="443"/>
      <c r="I33" s="443"/>
      <c r="J33" s="443"/>
      <c r="K33" s="443"/>
    </row>
    <row r="34" spans="2:11" hidden="1">
      <c r="B34" s="448"/>
      <c r="C34" s="443"/>
      <c r="D34" s="443"/>
      <c r="E34" s="443"/>
      <c r="F34" s="443"/>
      <c r="G34" s="443"/>
      <c r="H34" s="443"/>
      <c r="I34" s="443"/>
      <c r="J34" s="443"/>
      <c r="K34" s="443"/>
    </row>
    <row r="35" spans="2:11" hidden="1">
      <c r="B35" s="449"/>
      <c r="C35" s="450"/>
      <c r="D35" s="450"/>
      <c r="E35" s="450"/>
      <c r="F35" s="450"/>
      <c r="G35" s="450"/>
      <c r="H35" s="450"/>
      <c r="I35" s="450"/>
      <c r="J35" s="450"/>
      <c r="K35" s="450"/>
    </row>
    <row r="36" spans="2:11" hidden="1">
      <c r="B36" s="451"/>
      <c r="C36" s="452"/>
      <c r="D36" s="452"/>
      <c r="E36" s="452"/>
      <c r="F36" s="452"/>
      <c r="G36" s="452"/>
      <c r="H36" s="452"/>
      <c r="I36" s="452"/>
      <c r="J36" s="452"/>
      <c r="K36" s="452"/>
    </row>
    <row r="37" spans="2:11">
      <c r="B37" s="451"/>
      <c r="C37" s="452"/>
      <c r="D37" s="452"/>
      <c r="E37" s="452"/>
      <c r="F37" s="452"/>
      <c r="G37" s="452"/>
      <c r="H37" s="452"/>
      <c r="I37" s="452"/>
      <c r="J37" s="452"/>
      <c r="K37" s="452"/>
    </row>
    <row r="38" spans="2:11" ht="15" hidden="1">
      <c r="B38" s="453" t="s">
        <v>554</v>
      </c>
      <c r="C38" s="454"/>
      <c r="D38" s="454"/>
      <c r="E38" s="454"/>
      <c r="F38" s="454"/>
      <c r="G38" s="454"/>
      <c r="H38" s="454"/>
      <c r="I38" s="433"/>
      <c r="J38" s="433"/>
      <c r="K38" s="433"/>
    </row>
    <row r="39" spans="2:11" s="455" customFormat="1" ht="12.75" hidden="1" customHeight="1">
      <c r="B39" s="2029" t="s">
        <v>1</v>
      </c>
      <c r="C39" s="2030" t="s">
        <v>320</v>
      </c>
      <c r="D39" s="2031"/>
      <c r="E39" s="2030" t="s">
        <v>206</v>
      </c>
      <c r="F39" s="2031"/>
      <c r="G39" s="2030" t="s">
        <v>207</v>
      </c>
      <c r="H39" s="2031"/>
    </row>
    <row r="40" spans="2:11" s="455" customFormat="1" ht="15" hidden="1">
      <c r="B40" s="2029"/>
      <c r="C40" s="437" t="s">
        <v>468</v>
      </c>
      <c r="D40" s="456" t="s">
        <v>19</v>
      </c>
      <c r="E40" s="437" t="s">
        <v>468</v>
      </c>
      <c r="F40" s="456" t="s">
        <v>19</v>
      </c>
      <c r="G40" s="437" t="s">
        <v>468</v>
      </c>
      <c r="H40" s="457" t="s">
        <v>19</v>
      </c>
    </row>
    <row r="41" spans="2:11" ht="15" hidden="1">
      <c r="B41" s="458" t="s">
        <v>551</v>
      </c>
      <c r="C41" s="443"/>
      <c r="D41" s="443"/>
      <c r="E41" s="443"/>
      <c r="F41" s="443"/>
      <c r="G41" s="443"/>
      <c r="H41" s="443"/>
    </row>
    <row r="42" spans="2:11" hidden="1">
      <c r="B42" s="459" t="s">
        <v>614</v>
      </c>
      <c r="C42" s="443"/>
      <c r="D42" s="443"/>
      <c r="E42" s="443"/>
      <c r="F42" s="443"/>
      <c r="G42" s="443"/>
      <c r="H42" s="443"/>
    </row>
    <row r="43" spans="2:11" ht="15" hidden="1">
      <c r="B43" s="458" t="s">
        <v>549</v>
      </c>
      <c r="C43" s="460"/>
      <c r="D43" s="460"/>
      <c r="E43" s="460"/>
      <c r="F43" s="460"/>
      <c r="G43" s="460"/>
      <c r="H43" s="460"/>
    </row>
    <row r="44" spans="2:11" hidden="1">
      <c r="B44" s="461" t="s">
        <v>615</v>
      </c>
      <c r="C44" s="462"/>
      <c r="D44" s="462"/>
      <c r="E44" s="462"/>
      <c r="F44" s="462"/>
      <c r="G44" s="462"/>
      <c r="H44" s="462"/>
    </row>
    <row r="45" spans="2:11" ht="15" hidden="1">
      <c r="B45" s="458" t="s">
        <v>550</v>
      </c>
      <c r="C45" s="463"/>
      <c r="D45" s="463"/>
      <c r="E45" s="463"/>
      <c r="F45" s="463"/>
      <c r="G45" s="463"/>
      <c r="H45" s="463"/>
    </row>
    <row r="46" spans="2:11" hidden="1">
      <c r="B46" s="464" t="s">
        <v>616</v>
      </c>
      <c r="C46" s="463"/>
      <c r="D46" s="463"/>
      <c r="E46" s="463"/>
      <c r="F46" s="463"/>
      <c r="G46" s="463"/>
      <c r="H46" s="463"/>
    </row>
    <row r="47" spans="2:11" hidden="1">
      <c r="B47" s="464" t="s">
        <v>616</v>
      </c>
      <c r="C47" s="463"/>
      <c r="D47" s="463"/>
      <c r="E47" s="463"/>
      <c r="F47" s="463"/>
      <c r="G47" s="463"/>
      <c r="H47" s="463"/>
    </row>
    <row r="48" spans="2:11" hidden="1">
      <c r="B48" s="464" t="s">
        <v>616</v>
      </c>
      <c r="C48" s="463"/>
      <c r="D48" s="463"/>
      <c r="E48" s="463"/>
      <c r="F48" s="463"/>
      <c r="G48" s="463"/>
      <c r="H48" s="463"/>
    </row>
    <row r="49" spans="2:12" hidden="1">
      <c r="B49" s="465" t="s">
        <v>616</v>
      </c>
      <c r="C49" s="463"/>
      <c r="D49" s="463"/>
      <c r="E49" s="463"/>
      <c r="F49" s="463"/>
      <c r="G49" s="463"/>
      <c r="H49" s="463"/>
    </row>
    <row r="50" spans="2:12" ht="15" hidden="1">
      <c r="B50" s="466" t="s">
        <v>15</v>
      </c>
      <c r="C50" s="467">
        <f>SUM(C41:C49)</f>
        <v>0</v>
      </c>
      <c r="D50" s="467">
        <f t="shared" ref="D50:H50" si="0">SUM(D41:D49)</f>
        <v>0</v>
      </c>
      <c r="E50" s="467">
        <f t="shared" si="0"/>
        <v>0</v>
      </c>
      <c r="F50" s="467">
        <f t="shared" si="0"/>
        <v>0</v>
      </c>
      <c r="G50" s="467">
        <f t="shared" si="0"/>
        <v>0</v>
      </c>
      <c r="H50" s="467">
        <f t="shared" si="0"/>
        <v>0</v>
      </c>
    </row>
    <row r="51" spans="2:12" hidden="1">
      <c r="B51" s="468"/>
      <c r="C51" s="454"/>
      <c r="D51" s="454"/>
      <c r="E51" s="454"/>
      <c r="F51" s="454"/>
      <c r="G51" s="454"/>
      <c r="H51" s="454"/>
      <c r="I51" s="452"/>
      <c r="J51" s="452"/>
      <c r="K51" s="452"/>
    </row>
    <row r="52" spans="2:12">
      <c r="C52" s="469"/>
      <c r="D52" s="469"/>
      <c r="E52" s="469"/>
      <c r="F52" s="469"/>
      <c r="G52" s="469"/>
      <c r="H52" s="469"/>
      <c r="I52" s="469"/>
      <c r="J52" s="469"/>
      <c r="K52" s="469"/>
      <c r="L52" s="469"/>
    </row>
    <row r="53" spans="2:12" ht="15">
      <c r="B53" s="470" t="s">
        <v>825</v>
      </c>
      <c r="C53" s="105"/>
      <c r="D53" s="105"/>
      <c r="E53" s="105"/>
      <c r="F53" s="105"/>
      <c r="G53" s="116"/>
      <c r="H53" s="116"/>
    </row>
    <row r="54" spans="2:12" s="455" customFormat="1" ht="15">
      <c r="B54" s="2026" t="s">
        <v>1</v>
      </c>
      <c r="C54" s="2028" t="s">
        <v>320</v>
      </c>
      <c r="D54" s="2028"/>
      <c r="E54" s="2028" t="s">
        <v>206</v>
      </c>
      <c r="F54" s="2028"/>
      <c r="G54" s="2028" t="s">
        <v>207</v>
      </c>
      <c r="H54" s="2028"/>
    </row>
    <row r="55" spans="2:12" s="455" customFormat="1" ht="15">
      <c r="B55" s="2027"/>
      <c r="C55" s="471" t="s">
        <v>557</v>
      </c>
      <c r="D55" s="471" t="s">
        <v>19</v>
      </c>
      <c r="E55" s="471" t="s">
        <v>557</v>
      </c>
      <c r="F55" s="471" t="s">
        <v>19</v>
      </c>
      <c r="G55" s="471" t="s">
        <v>557</v>
      </c>
      <c r="H55" s="471" t="s">
        <v>19</v>
      </c>
    </row>
    <row r="56" spans="2:12" ht="15">
      <c r="B56" s="229" t="s">
        <v>1380</v>
      </c>
      <c r="C56" s="152"/>
      <c r="D56" s="152"/>
      <c r="E56" s="152"/>
      <c r="F56" s="152"/>
      <c r="G56" s="152"/>
      <c r="H56" s="152"/>
    </row>
    <row r="57" spans="2:12">
      <c r="B57" s="152" t="s">
        <v>816</v>
      </c>
      <c r="C57" s="817">
        <v>0</v>
      </c>
      <c r="D57" s="153">
        <v>0</v>
      </c>
      <c r="E57" s="153">
        <v>28024</v>
      </c>
      <c r="F57" s="153">
        <v>28282184</v>
      </c>
      <c r="G57" s="153">
        <v>0</v>
      </c>
      <c r="H57" s="153">
        <v>0</v>
      </c>
    </row>
    <row r="58" spans="2:12">
      <c r="B58" s="152"/>
      <c r="C58" s="153"/>
      <c r="D58" s="153"/>
      <c r="E58" s="153"/>
      <c r="F58" s="153"/>
      <c r="G58" s="153"/>
      <c r="H58" s="153"/>
    </row>
    <row r="59" spans="2:12" ht="15">
      <c r="B59" s="1650" t="s">
        <v>223</v>
      </c>
      <c r="C59" s="180"/>
      <c r="D59" s="181">
        <f>SUM(D57:D58)</f>
        <v>0</v>
      </c>
      <c r="E59" s="180"/>
      <c r="F59" s="181">
        <f>SUM(F57:F58)</f>
        <v>28282184</v>
      </c>
      <c r="G59" s="180"/>
      <c r="H59" s="181">
        <f>SUM(H57:H58)</f>
        <v>0</v>
      </c>
    </row>
    <row r="60" spans="2:12" ht="15" hidden="1">
      <c r="B60" s="472" t="s">
        <v>225</v>
      </c>
      <c r="C60" s="151"/>
      <c r="D60" s="473">
        <f>D59</f>
        <v>0</v>
      </c>
      <c r="E60" s="151"/>
      <c r="F60" s="474">
        <f>F59</f>
        <v>28282184</v>
      </c>
      <c r="G60" s="151"/>
      <c r="H60" s="474">
        <f>H59</f>
        <v>0</v>
      </c>
    </row>
    <row r="61" spans="2:12" ht="15" hidden="1">
      <c r="B61" s="475" t="s">
        <v>224</v>
      </c>
      <c r="C61" s="177"/>
      <c r="D61" s="476">
        <f>D60</f>
        <v>0</v>
      </c>
      <c r="E61" s="231"/>
      <c r="F61" s="476">
        <f>F60</f>
        <v>28282184</v>
      </c>
      <c r="G61" s="231"/>
      <c r="H61" s="231">
        <f>ROUND(336079776.95/10^6,0)</f>
        <v>336</v>
      </c>
    </row>
    <row r="62" spans="2:12" hidden="1">
      <c r="B62" s="105" t="s">
        <v>556</v>
      </c>
      <c r="C62" s="105"/>
      <c r="D62" s="105"/>
      <c r="E62" s="105"/>
      <c r="F62" s="105"/>
      <c r="G62" s="105"/>
      <c r="H62" s="105"/>
    </row>
    <row r="63" spans="2:12">
      <c r="B63" s="105"/>
      <c r="C63" s="105"/>
      <c r="D63" s="105"/>
      <c r="E63" s="105"/>
      <c r="F63" s="105"/>
      <c r="G63" s="105"/>
      <c r="H63" s="105"/>
    </row>
    <row r="64" spans="2:12" ht="15">
      <c r="F64" s="477"/>
    </row>
    <row r="65" spans="6:6">
      <c r="F65" s="478"/>
    </row>
  </sheetData>
  <mergeCells count="17">
    <mergeCell ref="B7:B8"/>
    <mergeCell ref="C7:E7"/>
    <mergeCell ref="C25:E25"/>
    <mergeCell ref="F25:H25"/>
    <mergeCell ref="I25:K25"/>
    <mergeCell ref="B25:B26"/>
    <mergeCell ref="D26:E26"/>
    <mergeCell ref="G26:H26"/>
    <mergeCell ref="J26:K26"/>
    <mergeCell ref="B54:B55"/>
    <mergeCell ref="C54:D54"/>
    <mergeCell ref="E54:F54"/>
    <mergeCell ref="G54:H54"/>
    <mergeCell ref="B39:B40"/>
    <mergeCell ref="C39:D39"/>
    <mergeCell ref="E39:F39"/>
    <mergeCell ref="G39:H39"/>
  </mergeCells>
  <pageMargins left="0.24" right="0.25" top="0.36" bottom="0.25" header="0.38" footer="0.21"/>
  <pageSetup paperSize="9" scale="99"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Q85"/>
  <sheetViews>
    <sheetView showGridLines="0" zoomScaleNormal="100" workbookViewId="0">
      <selection activeCell="D37" sqref="D37"/>
    </sheetView>
  </sheetViews>
  <sheetFormatPr defaultColWidth="23.85546875" defaultRowHeight="13.5"/>
  <cols>
    <col min="1" max="1" width="5" style="402" customWidth="1"/>
    <col min="2" max="2" width="47.7109375" style="417" customWidth="1"/>
    <col min="3" max="5" width="17.85546875" style="3" customWidth="1"/>
    <col min="6" max="6" width="13.5703125" style="3" customWidth="1"/>
    <col min="7" max="7" width="14.7109375" style="3" customWidth="1"/>
    <col min="8" max="8" width="11.28515625" style="3" customWidth="1"/>
    <col min="9" max="9" width="14" style="402" customWidth="1"/>
    <col min="10" max="10" width="12.7109375" style="402" customWidth="1"/>
    <col min="11" max="11" width="10.42578125" style="402" customWidth="1"/>
    <col min="12" max="12" width="14" style="402" customWidth="1"/>
    <col min="13" max="13" width="16.7109375" style="402" customWidth="1"/>
    <col min="14" max="14" width="17" style="402" customWidth="1"/>
    <col min="15" max="15" width="21.7109375" style="402" customWidth="1"/>
    <col min="16" max="16" width="11.5703125" style="402" customWidth="1"/>
    <col min="17" max="17" width="20.28515625" style="402" customWidth="1"/>
    <col min="18" max="16384" width="23.85546875" style="402"/>
  </cols>
  <sheetData>
    <row r="2" spans="2:17" ht="14.1" customHeight="1">
      <c r="B2" s="1" t="str">
        <f>'3'!$B$2</f>
        <v>GVK Power (Goindwal Sahib) Limited</v>
      </c>
      <c r="C2" s="1"/>
      <c r="D2" s="1"/>
      <c r="E2" s="1"/>
      <c r="F2" s="1"/>
      <c r="G2" s="1"/>
      <c r="H2" s="1"/>
      <c r="I2" s="1"/>
    </row>
    <row r="3" spans="2:17" ht="15.95" customHeight="1">
      <c r="B3" s="1" t="str">
        <f>'3'!$B$3</f>
        <v>Notes to financial statements for the year ended March 31, 2017</v>
      </c>
      <c r="C3" s="1"/>
      <c r="D3" s="1"/>
      <c r="E3" s="1"/>
      <c r="F3" s="1"/>
      <c r="G3" s="1"/>
      <c r="H3" s="1"/>
      <c r="I3" s="1"/>
    </row>
    <row r="4" spans="2:17" ht="15.95" customHeight="1">
      <c r="B4" s="1204" t="str">
        <f>+'5'!B4</f>
        <v>All amounts in INR unless otherwise stated</v>
      </c>
      <c r="C4" s="1204"/>
      <c r="D4" s="1204"/>
      <c r="E4" s="1204"/>
      <c r="F4" s="1204"/>
      <c r="G4" s="1204"/>
      <c r="H4" s="1204"/>
      <c r="I4" s="1204"/>
    </row>
    <row r="5" spans="2:17" ht="15">
      <c r="B5" s="380"/>
      <c r="H5" s="4"/>
      <c r="I5" s="4"/>
      <c r="J5" s="4"/>
      <c r="K5" s="4"/>
      <c r="L5" s="4"/>
      <c r="M5" s="4"/>
      <c r="N5" s="4"/>
      <c r="O5" s="4"/>
      <c r="P5" s="4"/>
      <c r="Q5" s="4"/>
    </row>
    <row r="6" spans="2:17" s="403" customFormat="1" ht="15">
      <c r="B6" s="380" t="s">
        <v>1195</v>
      </c>
      <c r="C6" s="106"/>
      <c r="D6" s="106"/>
      <c r="E6" s="106"/>
    </row>
    <row r="7" spans="2:17" s="403" customFormat="1" ht="15">
      <c r="B7" s="2044" t="s">
        <v>1</v>
      </c>
      <c r="C7" s="2043" t="s">
        <v>250</v>
      </c>
      <c r="D7" s="2043"/>
      <c r="E7" s="2043"/>
    </row>
    <row r="8" spans="2:17" s="403" customFormat="1" ht="15">
      <c r="B8" s="2045"/>
      <c r="C8" s="245">
        <v>42825</v>
      </c>
      <c r="D8" s="245">
        <v>42460</v>
      </c>
      <c r="E8" s="357">
        <v>42095</v>
      </c>
      <c r="F8" s="404"/>
      <c r="G8" s="404"/>
      <c r="H8" s="4"/>
      <c r="I8" s="4"/>
      <c r="J8" s="4"/>
      <c r="K8" s="4"/>
      <c r="L8" s="4"/>
      <c r="M8" s="4"/>
      <c r="N8" s="4"/>
      <c r="O8" s="4"/>
      <c r="P8" s="4"/>
      <c r="Q8" s="4"/>
    </row>
    <row r="9" spans="2:17" s="403" customFormat="1" ht="15">
      <c r="B9" s="1497" t="s">
        <v>174</v>
      </c>
      <c r="C9" s="388"/>
      <c r="D9" s="388"/>
      <c r="E9" s="388"/>
      <c r="F9" s="404"/>
      <c r="G9" s="404"/>
      <c r="H9" s="404"/>
    </row>
    <row r="10" spans="2:17" s="403" customFormat="1" ht="15">
      <c r="B10" s="405"/>
      <c r="C10" s="388"/>
      <c r="D10" s="388"/>
      <c r="E10" s="388"/>
      <c r="F10" s="404"/>
      <c r="G10" s="404"/>
      <c r="H10" s="404"/>
    </row>
    <row r="11" spans="2:17" s="403" customFormat="1" ht="15">
      <c r="B11" s="405" t="s">
        <v>279</v>
      </c>
      <c r="C11" s="153"/>
      <c r="D11" s="153"/>
      <c r="E11" s="153"/>
      <c r="F11" s="404"/>
      <c r="G11" s="404"/>
      <c r="H11" s="404"/>
    </row>
    <row r="12" spans="2:17" s="403" customFormat="1" hidden="1">
      <c r="B12" s="1498" t="s">
        <v>41</v>
      </c>
      <c r="C12" s="153"/>
      <c r="D12" s="153"/>
      <c r="E12" s="153"/>
      <c r="F12" s="404"/>
      <c r="G12" s="404"/>
      <c r="H12" s="404"/>
    </row>
    <row r="13" spans="2:17" s="312" customFormat="1">
      <c r="B13" s="1499" t="s">
        <v>296</v>
      </c>
      <c r="C13" s="176">
        <v>24475286</v>
      </c>
      <c r="D13" s="176">
        <v>46651535</v>
      </c>
      <c r="E13" s="176">
        <v>47869648</v>
      </c>
      <c r="F13" s="28"/>
      <c r="G13" s="28"/>
      <c r="H13" s="28"/>
    </row>
    <row r="14" spans="2:17" s="403" customFormat="1" hidden="1">
      <c r="B14" s="1498" t="s">
        <v>43</v>
      </c>
      <c r="C14" s="176"/>
      <c r="D14" s="176"/>
      <c r="E14" s="176"/>
      <c r="F14" s="404"/>
      <c r="G14" s="404"/>
      <c r="H14" s="404"/>
    </row>
    <row r="15" spans="2:17" s="403" customFormat="1" hidden="1">
      <c r="B15" s="1500" t="s">
        <v>44</v>
      </c>
      <c r="C15" s="176"/>
      <c r="D15" s="176"/>
      <c r="E15" s="176"/>
      <c r="F15" s="404"/>
      <c r="G15" s="404"/>
      <c r="H15" s="404"/>
    </row>
    <row r="16" spans="2:17" s="403" customFormat="1" ht="15" hidden="1">
      <c r="B16" s="405" t="s">
        <v>368</v>
      </c>
      <c r="C16" s="212"/>
      <c r="D16" s="212"/>
      <c r="E16" s="212"/>
      <c r="F16" s="404"/>
      <c r="G16" s="404"/>
      <c r="H16" s="404"/>
    </row>
    <row r="17" spans="2:8" s="403" customFormat="1" hidden="1">
      <c r="B17" s="1498" t="s">
        <v>42</v>
      </c>
      <c r="C17" s="212"/>
      <c r="D17" s="212"/>
      <c r="E17" s="212"/>
      <c r="F17" s="404"/>
      <c r="G17" s="404"/>
      <c r="H17" s="404"/>
    </row>
    <row r="18" spans="2:8" s="403" customFormat="1" ht="15" hidden="1">
      <c r="B18" s="405" t="s">
        <v>558</v>
      </c>
      <c r="C18" s="176"/>
      <c r="D18" s="176"/>
      <c r="E18" s="176"/>
      <c r="F18" s="404"/>
      <c r="G18" s="404"/>
      <c r="H18" s="404"/>
    </row>
    <row r="19" spans="2:8" hidden="1">
      <c r="B19" s="1501" t="s">
        <v>559</v>
      </c>
      <c r="C19" s="176"/>
      <c r="D19" s="176">
        <f>6*0</f>
        <v>0</v>
      </c>
      <c r="E19" s="176">
        <f>1*0</f>
        <v>0</v>
      </c>
    </row>
    <row r="20" spans="2:8" ht="15">
      <c r="B20" s="382" t="s">
        <v>345</v>
      </c>
      <c r="C20" s="1383">
        <f>SUM(C9:C17)</f>
        <v>24475286</v>
      </c>
      <c r="D20" s="1383">
        <f t="shared" ref="D20:E20" si="0">SUM(D9:D17)</f>
        <v>46651535</v>
      </c>
      <c r="E20" s="1383">
        <f t="shared" si="0"/>
        <v>47869648</v>
      </c>
    </row>
    <row r="21" spans="2:8" ht="15">
      <c r="B21" s="382"/>
      <c r="C21" s="228"/>
      <c r="D21" s="228"/>
      <c r="E21" s="228"/>
    </row>
    <row r="22" spans="2:8" ht="15">
      <c r="B22" s="1502" t="s">
        <v>36</v>
      </c>
      <c r="C22" s="153"/>
      <c r="D22" s="153"/>
      <c r="E22" s="153"/>
    </row>
    <row r="23" spans="2:8" hidden="1">
      <c r="B23" s="1503" t="s">
        <v>576</v>
      </c>
      <c r="C23" s="153"/>
      <c r="D23" s="153"/>
      <c r="E23" s="153"/>
    </row>
    <row r="24" spans="2:8" hidden="1">
      <c r="B24" s="406" t="s">
        <v>425</v>
      </c>
      <c r="C24" s="383"/>
      <c r="D24" s="383"/>
      <c r="E24" s="153"/>
    </row>
    <row r="25" spans="2:8">
      <c r="B25" s="1499" t="s">
        <v>1402</v>
      </c>
      <c r="C25" s="383">
        <v>190753</v>
      </c>
      <c r="D25" s="383">
        <v>243990</v>
      </c>
      <c r="E25" s="153">
        <v>0</v>
      </c>
    </row>
    <row r="26" spans="2:8" hidden="1">
      <c r="B26" s="406" t="s">
        <v>597</v>
      </c>
      <c r="C26" s="280"/>
      <c r="D26" s="169"/>
      <c r="E26" s="189"/>
    </row>
    <row r="27" spans="2:8" hidden="1">
      <c r="B27" s="406" t="s">
        <v>368</v>
      </c>
      <c r="C27" s="280"/>
      <c r="D27" s="169"/>
      <c r="E27" s="189"/>
    </row>
    <row r="28" spans="2:8" hidden="1">
      <c r="B28" s="406" t="s">
        <v>279</v>
      </c>
      <c r="C28" s="153"/>
      <c r="D28" s="407"/>
      <c r="E28" s="153"/>
    </row>
    <row r="29" spans="2:8" hidden="1">
      <c r="B29" s="406" t="s">
        <v>28</v>
      </c>
      <c r="C29" s="153"/>
      <c r="D29" s="153"/>
      <c r="E29" s="153"/>
    </row>
    <row r="30" spans="2:8" ht="15">
      <c r="B30" s="1504" t="s">
        <v>346</v>
      </c>
      <c r="C30" s="1383">
        <f>SUM(C23:C29)</f>
        <v>190753</v>
      </c>
      <c r="D30" s="1383">
        <f>ROUND(SUM(D23:D29),0)</f>
        <v>243990</v>
      </c>
      <c r="E30" s="1383">
        <f>SUM(E23:E29)</f>
        <v>0</v>
      </c>
    </row>
    <row r="31" spans="2:8">
      <c r="B31" s="408"/>
      <c r="C31" s="189"/>
      <c r="D31" s="409"/>
      <c r="E31" s="409"/>
    </row>
    <row r="32" spans="2:8" ht="15.75" thickBot="1">
      <c r="B32" s="410" t="s">
        <v>347</v>
      </c>
      <c r="C32" s="225">
        <f>C30+C20</f>
        <v>24666039</v>
      </c>
      <c r="D32" s="411">
        <f>D30+D20</f>
        <v>46895525</v>
      </c>
      <c r="E32" s="411">
        <f>E30+E20</f>
        <v>47869648</v>
      </c>
    </row>
    <row r="33" spans="2:5" ht="14.25" thickTop="1">
      <c r="B33" s="106"/>
      <c r="C33" s="106"/>
      <c r="D33" s="106"/>
      <c r="E33" s="106"/>
    </row>
    <row r="34" spans="2:5">
      <c r="B34" s="106"/>
      <c r="C34" s="106"/>
      <c r="D34" s="106"/>
      <c r="E34" s="106"/>
    </row>
    <row r="35" spans="2:5" ht="15">
      <c r="B35" s="380" t="s">
        <v>830</v>
      </c>
      <c r="C35" s="105"/>
      <c r="D35" s="106"/>
      <c r="E35" s="105"/>
    </row>
    <row r="36" spans="2:5" ht="15">
      <c r="B36" s="2041" t="s">
        <v>1</v>
      </c>
      <c r="C36" s="2043" t="s">
        <v>250</v>
      </c>
      <c r="D36" s="2043"/>
      <c r="E36" s="2043"/>
    </row>
    <row r="37" spans="2:5" ht="15">
      <c r="B37" s="2042"/>
      <c r="C37" s="245">
        <v>42825</v>
      </c>
      <c r="D37" s="245">
        <v>42460</v>
      </c>
      <c r="E37" s="357">
        <v>42095</v>
      </c>
    </row>
    <row r="38" spans="2:5" ht="15">
      <c r="B38" s="1507" t="s">
        <v>174</v>
      </c>
      <c r="C38" s="1505"/>
      <c r="D38" s="153"/>
      <c r="E38" s="152"/>
    </row>
    <row r="39" spans="2:5">
      <c r="B39" s="683" t="s">
        <v>1300</v>
      </c>
      <c r="C39" s="409">
        <v>1446000000</v>
      </c>
      <c r="D39" s="153">
        <v>1446000000</v>
      </c>
      <c r="E39" s="176">
        <v>1488807624</v>
      </c>
    </row>
    <row r="40" spans="2:5">
      <c r="B40" s="683" t="s">
        <v>1296</v>
      </c>
      <c r="C40" s="409">
        <v>681899217</v>
      </c>
      <c r="D40" s="189">
        <v>1055315111</v>
      </c>
      <c r="E40" s="212">
        <v>866110009</v>
      </c>
    </row>
    <row r="41" spans="2:5" hidden="1">
      <c r="B41" s="683" t="s">
        <v>562</v>
      </c>
      <c r="C41" s="409"/>
      <c r="D41" s="153"/>
      <c r="E41" s="153"/>
    </row>
    <row r="42" spans="2:5" hidden="1">
      <c r="B42" s="683" t="s">
        <v>1403</v>
      </c>
      <c r="C42" s="409"/>
      <c r="D42" s="189"/>
      <c r="E42" s="189"/>
    </row>
    <row r="43" spans="2:5" hidden="1">
      <c r="B43" s="684" t="s">
        <v>563</v>
      </c>
      <c r="C43" s="409"/>
      <c r="D43" s="189"/>
      <c r="E43" s="189"/>
    </row>
    <row r="44" spans="2:5" hidden="1">
      <c r="B44" s="684" t="s">
        <v>28</v>
      </c>
      <c r="C44" s="409"/>
      <c r="D44" s="153"/>
      <c r="E44" s="153"/>
    </row>
    <row r="45" spans="2:5" ht="15">
      <c r="B45" s="156" t="s">
        <v>369</v>
      </c>
      <c r="C45" s="1416">
        <f>SUM(C39:C44)</f>
        <v>2127899217</v>
      </c>
      <c r="D45" s="1383">
        <f>SUM(D39:D44)</f>
        <v>2501315111</v>
      </c>
      <c r="E45" s="1383">
        <f>ROUND(SUM(E39:E44),0)</f>
        <v>2354917633</v>
      </c>
    </row>
    <row r="46" spans="2:5" ht="15">
      <c r="B46" s="156"/>
      <c r="C46" s="1506"/>
      <c r="D46" s="228"/>
      <c r="E46" s="228"/>
    </row>
    <row r="47" spans="2:5" ht="15">
      <c r="B47" s="1508" t="s">
        <v>348</v>
      </c>
      <c r="C47" s="409"/>
      <c r="D47" s="153"/>
      <c r="E47" s="153"/>
    </row>
    <row r="48" spans="2:5">
      <c r="B48" s="683" t="s">
        <v>1263</v>
      </c>
      <c r="C48" s="592">
        <v>4019925</v>
      </c>
      <c r="D48" s="176">
        <v>8628178</v>
      </c>
      <c r="E48" s="153">
        <v>10020998</v>
      </c>
    </row>
    <row r="49" spans="2:5">
      <c r="B49" s="1003" t="s">
        <v>1297</v>
      </c>
      <c r="C49" s="592">
        <v>519087074</v>
      </c>
      <c r="D49" s="212">
        <v>36652172</v>
      </c>
      <c r="E49" s="189"/>
    </row>
    <row r="50" spans="2:5">
      <c r="B50" s="1004" t="s">
        <v>1298</v>
      </c>
      <c r="C50" s="592">
        <v>63198</v>
      </c>
      <c r="D50" s="212">
        <v>0</v>
      </c>
      <c r="E50" s="189">
        <v>4595096</v>
      </c>
    </row>
    <row r="51" spans="2:5">
      <c r="B51" s="683" t="s">
        <v>1299</v>
      </c>
      <c r="C51" s="592">
        <v>150268</v>
      </c>
      <c r="D51" s="212">
        <v>0</v>
      </c>
      <c r="E51" s="189">
        <v>50314</v>
      </c>
    </row>
    <row r="52" spans="2:5">
      <c r="B52" s="683" t="s">
        <v>564</v>
      </c>
      <c r="C52" s="592">
        <v>0</v>
      </c>
      <c r="D52" s="153">
        <v>656284</v>
      </c>
      <c r="E52" s="153">
        <v>0</v>
      </c>
    </row>
    <row r="53" spans="2:5" hidden="1">
      <c r="B53" s="683" t="s">
        <v>605</v>
      </c>
      <c r="C53" s="592"/>
      <c r="D53" s="189"/>
      <c r="E53" s="189"/>
    </row>
    <row r="54" spans="2:5" hidden="1">
      <c r="B54" s="683" t="s">
        <v>222</v>
      </c>
      <c r="C54" s="409"/>
      <c r="D54" s="153"/>
      <c r="E54" s="153"/>
    </row>
    <row r="55" spans="2:5" hidden="1">
      <c r="B55" s="1509" t="s">
        <v>41</v>
      </c>
      <c r="C55" s="409"/>
      <c r="D55" s="153"/>
      <c r="E55" s="153"/>
    </row>
    <row r="56" spans="2:5" hidden="1">
      <c r="B56" s="1509" t="s">
        <v>42</v>
      </c>
      <c r="C56" s="409"/>
      <c r="D56" s="153"/>
      <c r="E56" s="153"/>
    </row>
    <row r="57" spans="2:5" hidden="1">
      <c r="B57" s="1509" t="s">
        <v>43</v>
      </c>
      <c r="C57" s="409"/>
      <c r="D57" s="153">
        <v>0</v>
      </c>
      <c r="E57" s="153">
        <f>ROUND(473827/10^6,0)</f>
        <v>0</v>
      </c>
    </row>
    <row r="58" spans="2:5" hidden="1">
      <c r="B58" s="684" t="s">
        <v>577</v>
      </c>
      <c r="C58" s="409"/>
      <c r="D58" s="153">
        <v>0</v>
      </c>
      <c r="E58" s="153">
        <f>ROUND(-473827/10^6,0)</f>
        <v>0</v>
      </c>
    </row>
    <row r="59" spans="2:5" ht="15">
      <c r="B59" s="156" t="s">
        <v>370</v>
      </c>
      <c r="C59" s="1416">
        <f>SUM(C47:C56)</f>
        <v>523320465</v>
      </c>
      <c r="D59" s="1383">
        <f>SUM(D47:D56)</f>
        <v>45936634</v>
      </c>
      <c r="E59" s="1383">
        <f>SUM(E47:E56)</f>
        <v>14666408</v>
      </c>
    </row>
    <row r="60" spans="2:5">
      <c r="B60" s="1510"/>
      <c r="C60" s="409"/>
      <c r="D60" s="153"/>
      <c r="E60" s="153"/>
    </row>
    <row r="61" spans="2:5" ht="15.75" thickBot="1">
      <c r="B61" s="1511" t="s">
        <v>565</v>
      </c>
      <c r="C61" s="411">
        <f>C59+C45</f>
        <v>2651219682</v>
      </c>
      <c r="D61" s="225">
        <f>D59+D45</f>
        <v>2547251745</v>
      </c>
      <c r="E61" s="225">
        <f>E59+E45</f>
        <v>2369584041</v>
      </c>
    </row>
    <row r="62" spans="2:5" ht="15.75" thickTop="1">
      <c r="B62" s="1512" t="s">
        <v>1301</v>
      </c>
      <c r="C62" s="413"/>
      <c r="D62" s="413"/>
      <c r="E62" s="413"/>
    </row>
    <row r="63" spans="2:5" ht="15">
      <c r="B63" s="412"/>
      <c r="C63" s="413"/>
      <c r="D63" s="413"/>
      <c r="E63" s="413"/>
    </row>
    <row r="64" spans="2:5" ht="15">
      <c r="B64" s="414" t="s">
        <v>831</v>
      </c>
      <c r="C64" s="232"/>
      <c r="D64" s="2038"/>
      <c r="E64" s="2038"/>
    </row>
    <row r="65" spans="2:5" ht="15">
      <c r="B65" s="2039" t="s">
        <v>1</v>
      </c>
      <c r="C65" s="2046" t="s">
        <v>250</v>
      </c>
      <c r="D65" s="2047"/>
      <c r="E65" s="2047"/>
    </row>
    <row r="66" spans="2:5" ht="15">
      <c r="B66" s="2040"/>
      <c r="C66" s="245">
        <v>42825</v>
      </c>
      <c r="D66" s="245">
        <v>42460</v>
      </c>
      <c r="E66" s="245">
        <v>42095</v>
      </c>
    </row>
    <row r="67" spans="2:5" ht="15">
      <c r="B67" s="681"/>
      <c r="C67" s="680"/>
      <c r="D67" s="680"/>
      <c r="E67" s="680"/>
    </row>
    <row r="68" spans="2:5">
      <c r="B68" s="152" t="s">
        <v>1302</v>
      </c>
      <c r="C68" s="152"/>
      <c r="D68" s="152"/>
      <c r="E68" s="152"/>
    </row>
    <row r="69" spans="2:5">
      <c r="B69" s="210" t="s">
        <v>37</v>
      </c>
      <c r="C69" s="153">
        <v>185762578</v>
      </c>
      <c r="D69" s="153">
        <v>159054909</v>
      </c>
      <c r="E69" s="153">
        <v>0</v>
      </c>
    </row>
    <row r="70" spans="2:5">
      <c r="B70" s="210" t="s">
        <v>813</v>
      </c>
      <c r="C70" s="153">
        <v>0</v>
      </c>
      <c r="D70" s="153">
        <v>26597826</v>
      </c>
      <c r="E70" s="153">
        <v>184391397</v>
      </c>
    </row>
    <row r="71" spans="2:5" hidden="1">
      <c r="B71" s="210" t="s">
        <v>105</v>
      </c>
      <c r="C71" s="153"/>
      <c r="D71" s="153"/>
      <c r="E71" s="153"/>
    </row>
    <row r="72" spans="2:5">
      <c r="B72" s="415" t="s">
        <v>280</v>
      </c>
      <c r="C72" s="179">
        <v>50794402</v>
      </c>
      <c r="D72" s="179">
        <v>93405246</v>
      </c>
      <c r="E72" s="179">
        <v>55679180</v>
      </c>
    </row>
    <row r="73" spans="2:5" ht="15.75" thickBot="1">
      <c r="B73" s="416" t="s">
        <v>15</v>
      </c>
      <c r="C73" s="225">
        <f>SUM(C69:C72)</f>
        <v>236556980</v>
      </c>
      <c r="D73" s="225">
        <f>SUM(D69:D72)</f>
        <v>279057981</v>
      </c>
      <c r="E73" s="225">
        <f>SUM(E69:E72)</f>
        <v>240070577</v>
      </c>
    </row>
    <row r="74" spans="2:5" ht="15.75" hidden="1" thickTop="1">
      <c r="B74" s="681" t="s">
        <v>134</v>
      </c>
      <c r="C74" s="680"/>
      <c r="D74" s="680"/>
      <c r="E74" s="680"/>
    </row>
    <row r="75" spans="2:5" hidden="1">
      <c r="B75" s="152" t="s">
        <v>272</v>
      </c>
      <c r="C75" s="152"/>
      <c r="D75" s="152"/>
      <c r="E75" s="152"/>
    </row>
    <row r="76" spans="2:5" hidden="1">
      <c r="B76" s="210" t="s">
        <v>37</v>
      </c>
      <c r="C76" s="153"/>
      <c r="D76" s="153"/>
      <c r="E76" s="153"/>
    </row>
    <row r="77" spans="2:5" hidden="1">
      <c r="B77" s="210" t="s">
        <v>39</v>
      </c>
      <c r="C77" s="153"/>
      <c r="D77" s="153"/>
      <c r="E77" s="153"/>
    </row>
    <row r="78" spans="2:5" hidden="1">
      <c r="B78" s="210" t="s">
        <v>105</v>
      </c>
      <c r="C78" s="153"/>
      <c r="D78" s="153"/>
      <c r="E78" s="153"/>
    </row>
    <row r="79" spans="2:5" hidden="1">
      <c r="B79" s="415" t="s">
        <v>280</v>
      </c>
      <c r="C79" s="179"/>
      <c r="D79" s="179"/>
      <c r="E79" s="179"/>
    </row>
    <row r="80" spans="2:5" ht="15.75" hidden="1" thickBot="1">
      <c r="B80" s="416" t="s">
        <v>15</v>
      </c>
      <c r="C80" s="225">
        <f>SUM(C76:C79)</f>
        <v>0</v>
      </c>
      <c r="D80" s="225">
        <f>ROUND(SUM(D76:D79),0)</f>
        <v>0</v>
      </c>
      <c r="E80" s="225">
        <f>SUM(E76:E79)</f>
        <v>0</v>
      </c>
    </row>
    <row r="81" spans="2:2" ht="14.25" hidden="1" thickTop="1"/>
    <row r="82" spans="2:2" hidden="1">
      <c r="B82" s="417" t="s">
        <v>594</v>
      </c>
    </row>
    <row r="83" spans="2:2" hidden="1"/>
    <row r="84" spans="2:2" hidden="1">
      <c r="B84" s="417" t="s">
        <v>595</v>
      </c>
    </row>
    <row r="85" spans="2:2" ht="14.25" thickTop="1"/>
  </sheetData>
  <mergeCells count="7">
    <mergeCell ref="D64:E64"/>
    <mergeCell ref="B65:B66"/>
    <mergeCell ref="B36:B37"/>
    <mergeCell ref="C36:E36"/>
    <mergeCell ref="B7:B8"/>
    <mergeCell ref="C7:E7"/>
    <mergeCell ref="C65:E65"/>
  </mergeCells>
  <pageMargins left="0.51181102362204722" right="0.39370078740157483" top="0.74803149606299213" bottom="0.74803149606299213" header="0.31496062992125984" footer="0.31496062992125984"/>
  <pageSetup paperSize="9" scale="80" orientation="portrait" r:id="rId1"/>
  <ignoredErrors>
    <ignoredError sqref="D30"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P19"/>
  <sheetViews>
    <sheetView showGridLines="0" zoomScaleNormal="100" workbookViewId="0">
      <selection activeCell="C15" sqref="C15:D15"/>
    </sheetView>
  </sheetViews>
  <sheetFormatPr defaultColWidth="26.140625" defaultRowHeight="13.5"/>
  <cols>
    <col min="1" max="1" width="4.28515625" style="369" customWidth="1"/>
    <col min="2" max="2" width="50.7109375" style="369" customWidth="1"/>
    <col min="3" max="5" width="17.85546875" style="370" customWidth="1"/>
    <col min="6" max="16384" width="26.140625" style="369"/>
  </cols>
  <sheetData>
    <row r="2" spans="1:16" ht="14.1" customHeight="1">
      <c r="B2" s="1" t="str">
        <f>'3'!$B$2</f>
        <v>GVK Power (Goindwal Sahib) Limited</v>
      </c>
      <c r="C2" s="102"/>
      <c r="D2" s="102"/>
      <c r="E2" s="102"/>
      <c r="F2" s="102"/>
      <c r="G2" s="102"/>
    </row>
    <row r="3" spans="1:16" ht="15.95" customHeight="1">
      <c r="B3" s="1" t="str">
        <f>'3'!$B$3</f>
        <v>Notes to financial statements for the year ended March 31, 2017</v>
      </c>
      <c r="C3" s="102"/>
      <c r="D3" s="102"/>
      <c r="E3" s="102"/>
      <c r="F3" s="102"/>
      <c r="G3" s="102"/>
    </row>
    <row r="4" spans="1:16" ht="15.95" customHeight="1">
      <c r="B4" s="1204" t="str">
        <f>+'6-8'!B4</f>
        <v>All amounts in INR unless otherwise stated</v>
      </c>
      <c r="C4" s="102"/>
      <c r="D4" s="102"/>
      <c r="E4" s="102"/>
      <c r="F4" s="102"/>
      <c r="G4" s="102"/>
    </row>
    <row r="5" spans="1:16">
      <c r="B5" s="105"/>
      <c r="G5" s="4"/>
      <c r="H5" s="4"/>
      <c r="I5" s="4"/>
      <c r="J5" s="4"/>
      <c r="K5" s="4"/>
      <c r="L5" s="4"/>
      <c r="M5" s="4"/>
      <c r="N5" s="4"/>
      <c r="O5" s="4"/>
      <c r="P5" s="4"/>
    </row>
    <row r="6" spans="1:16" ht="15">
      <c r="B6" s="394" t="s">
        <v>832</v>
      </c>
    </row>
    <row r="7" spans="1:16" s="395" customFormat="1" ht="15">
      <c r="B7" s="2039" t="s">
        <v>1</v>
      </c>
      <c r="C7" s="2046" t="s">
        <v>250</v>
      </c>
      <c r="D7" s="2047"/>
      <c r="E7" s="2047"/>
    </row>
    <row r="8" spans="1:16" ht="15">
      <c r="B8" s="2040"/>
      <c r="C8" s="245">
        <v>42825</v>
      </c>
      <c r="D8" s="245">
        <v>42460</v>
      </c>
      <c r="E8" s="245">
        <v>42095</v>
      </c>
    </row>
    <row r="9" spans="1:16" ht="15" hidden="1">
      <c r="B9" s="396" t="s">
        <v>620</v>
      </c>
      <c r="C9" s="397"/>
      <c r="D9" s="397"/>
      <c r="E9" s="397"/>
    </row>
    <row r="10" spans="1:16" hidden="1">
      <c r="B10" s="398" t="s">
        <v>296</v>
      </c>
      <c r="C10" s="397"/>
      <c r="D10" s="397"/>
      <c r="E10" s="397"/>
    </row>
    <row r="11" spans="1:16" hidden="1">
      <c r="B11" s="398" t="s">
        <v>297</v>
      </c>
      <c r="C11" s="397"/>
      <c r="D11" s="397"/>
      <c r="E11" s="397"/>
    </row>
    <row r="12" spans="1:16" ht="27" hidden="1">
      <c r="B12" s="398" t="s">
        <v>226</v>
      </c>
      <c r="C12" s="397"/>
      <c r="D12" s="397"/>
      <c r="E12" s="397"/>
    </row>
    <row r="13" spans="1:16" s="394" customFormat="1" ht="15.75" hidden="1" thickBot="1">
      <c r="B13" s="399" t="s">
        <v>15</v>
      </c>
      <c r="C13" s="400">
        <f>SUM(C9:C12)</f>
        <v>0</v>
      </c>
      <c r="D13" s="400">
        <f>ROUND(SUM(D9:D12),0)</f>
        <v>0</v>
      </c>
      <c r="E13" s="400">
        <f>SUM(E9:E12)</f>
        <v>0</v>
      </c>
    </row>
    <row r="14" spans="1:16" ht="15">
      <c r="A14" s="401"/>
      <c r="B14" s="396"/>
      <c r="C14" s="397"/>
      <c r="D14" s="397"/>
      <c r="E14" s="397"/>
    </row>
    <row r="15" spans="1:16" ht="18" customHeight="1">
      <c r="B15" s="398" t="s">
        <v>296</v>
      </c>
      <c r="C15" s="397">
        <v>277837569</v>
      </c>
      <c r="D15" s="397">
        <v>293929284</v>
      </c>
      <c r="E15" s="397">
        <v>0</v>
      </c>
    </row>
    <row r="16" spans="1:16" hidden="1">
      <c r="B16" s="398" t="s">
        <v>297</v>
      </c>
      <c r="C16" s="397"/>
      <c r="D16" s="397"/>
      <c r="E16" s="397"/>
    </row>
    <row r="17" spans="2:5" ht="27" hidden="1">
      <c r="B17" s="398" t="s">
        <v>226</v>
      </c>
      <c r="C17" s="397"/>
      <c r="D17" s="397"/>
      <c r="E17" s="397"/>
    </row>
    <row r="18" spans="2:5" ht="15.75" thickBot="1">
      <c r="B18" s="399" t="s">
        <v>15</v>
      </c>
      <c r="C18" s="400">
        <f>SUM(C14:C17)</f>
        <v>277837569</v>
      </c>
      <c r="D18" s="400">
        <f>ROUND(SUM(D14:D17),0)</f>
        <v>293929284</v>
      </c>
      <c r="E18" s="400">
        <f>SUM(E14:E17)</f>
        <v>0</v>
      </c>
    </row>
    <row r="19" spans="2:5" ht="14.25" thickTop="1"/>
  </sheetData>
  <mergeCells count="2">
    <mergeCell ref="B7:B8"/>
    <mergeCell ref="C7:E7"/>
  </mergeCells>
  <pageMargins left="0.55118110236220474" right="0.35433070866141736" top="0.98425196850393704" bottom="0.98425196850393704" header="0.51181102362204722" footer="0.51181102362204722"/>
  <pageSetup paperSize="9" scale="85" orientation="portrait" r:id="rId1"/>
  <headerFooter alignWithMargins="0"/>
  <ignoredErrors>
    <ignoredError sqref="C13:E13" formulaRange="1"/>
    <ignoredError sqref="D18"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G66"/>
  <sheetViews>
    <sheetView showGridLines="0" zoomScaleNormal="100" workbookViewId="0">
      <selection activeCell="C5" sqref="C5"/>
    </sheetView>
  </sheetViews>
  <sheetFormatPr defaultColWidth="9.140625" defaultRowHeight="13.5"/>
  <cols>
    <col min="1" max="1" width="4.85546875" style="232" customWidth="1"/>
    <col min="2" max="2" width="52.7109375" style="232" bestFit="1" customWidth="1"/>
    <col min="3" max="5" width="18.28515625" style="232" customWidth="1"/>
    <col min="6" max="7" width="9.140625" style="232"/>
    <col min="8" max="8" width="11.28515625" style="232" bestFit="1" customWidth="1"/>
    <col min="9" max="9" width="14" style="232" bestFit="1" customWidth="1"/>
    <col min="10" max="10" width="12.7109375" style="232" bestFit="1" customWidth="1"/>
    <col min="11" max="11" width="10.42578125" style="232" bestFit="1" customWidth="1"/>
    <col min="12" max="12" width="14" style="232" bestFit="1" customWidth="1"/>
    <col min="13" max="13" width="16.7109375" style="232" bestFit="1" customWidth="1"/>
    <col min="14" max="14" width="17" style="232" bestFit="1" customWidth="1"/>
    <col min="15" max="15" width="21.7109375" style="232" bestFit="1" customWidth="1"/>
    <col min="16" max="16" width="11.5703125" style="232" bestFit="1" customWidth="1"/>
    <col min="17" max="17" width="20.28515625" style="232" bestFit="1" customWidth="1"/>
    <col min="18" max="16384" width="9.140625" style="232"/>
  </cols>
  <sheetData>
    <row r="2" spans="1:6" ht="14.1" customHeight="1">
      <c r="A2" s="1"/>
      <c r="B2" s="1" t="str">
        <f>'3'!$B$2</f>
        <v>GVK Power (Goindwal Sahib) Limited</v>
      </c>
      <c r="C2" s="1"/>
      <c r="D2" s="1"/>
      <c r="E2" s="1"/>
      <c r="F2" s="1"/>
    </row>
    <row r="3" spans="1:6" ht="15.95" customHeight="1">
      <c r="A3" s="1"/>
      <c r="B3" s="1" t="str">
        <f>'3'!$B$3</f>
        <v>Notes to financial statements for the year ended March 31, 2017</v>
      </c>
      <c r="C3" s="1"/>
      <c r="D3" s="1"/>
      <c r="E3" s="1"/>
      <c r="F3" s="1"/>
    </row>
    <row r="4" spans="1:6" ht="15.95" customHeight="1">
      <c r="A4" s="1204"/>
      <c r="B4" s="1204" t="str">
        <f>+'9'!B4</f>
        <v>All amounts in INR unless otherwise stated</v>
      </c>
      <c r="C4" s="1204"/>
      <c r="D4" s="1204"/>
      <c r="E4" s="1204"/>
      <c r="F4" s="1204"/>
    </row>
    <row r="5" spans="1:6" ht="15">
      <c r="A5" s="73"/>
      <c r="B5" s="1"/>
      <c r="C5" s="73"/>
      <c r="D5" s="73"/>
      <c r="E5" s="73"/>
      <c r="F5" s="73"/>
    </row>
    <row r="6" spans="1:6" ht="15">
      <c r="B6" s="996" t="s">
        <v>886</v>
      </c>
    </row>
    <row r="7" spans="1:6" ht="15">
      <c r="B7" s="233"/>
    </row>
    <row r="8" spans="1:6" ht="15">
      <c r="B8" s="2044" t="s">
        <v>1</v>
      </c>
      <c r="C8" s="2043" t="s">
        <v>250</v>
      </c>
      <c r="D8" s="2043"/>
      <c r="E8" s="2043"/>
    </row>
    <row r="9" spans="1:6" ht="15">
      <c r="A9" s="160"/>
      <c r="B9" s="2045"/>
      <c r="C9" s="245">
        <v>42825</v>
      </c>
      <c r="D9" s="245">
        <v>42460</v>
      </c>
      <c r="E9" s="357">
        <v>42095</v>
      </c>
    </row>
    <row r="10" spans="1:6" ht="15">
      <c r="A10" s="358"/>
      <c r="B10" s="359"/>
      <c r="C10" s="248"/>
      <c r="D10" s="248"/>
      <c r="E10" s="248"/>
    </row>
    <row r="11" spans="1:6">
      <c r="A11" s="358"/>
      <c r="B11" s="360" t="s">
        <v>227</v>
      </c>
      <c r="C11" s="255"/>
      <c r="D11" s="255"/>
      <c r="E11" s="247"/>
    </row>
    <row r="12" spans="1:6">
      <c r="A12" s="358"/>
      <c r="B12" s="361" t="s">
        <v>574</v>
      </c>
      <c r="C12" s="169">
        <v>4326293</v>
      </c>
      <c r="D12" s="169">
        <v>34120230</v>
      </c>
      <c r="E12" s="362">
        <v>4601512</v>
      </c>
    </row>
    <row r="13" spans="1:6" hidden="1">
      <c r="A13" s="358"/>
      <c r="B13" s="363" t="s">
        <v>575</v>
      </c>
      <c r="C13" s="255"/>
      <c r="D13" s="255"/>
      <c r="E13" s="248"/>
    </row>
    <row r="14" spans="1:6" hidden="1">
      <c r="A14" s="358"/>
      <c r="B14" s="360" t="s">
        <v>210</v>
      </c>
      <c r="C14" s="255"/>
      <c r="D14" s="255"/>
      <c r="E14" s="255"/>
    </row>
    <row r="15" spans="1:6" hidden="1">
      <c r="A15" s="358"/>
      <c r="B15" s="360" t="s">
        <v>573</v>
      </c>
      <c r="C15" s="255"/>
      <c r="D15" s="255"/>
      <c r="E15" s="255"/>
    </row>
    <row r="16" spans="1:6" ht="15">
      <c r="A16" s="358"/>
      <c r="B16" s="364" t="s">
        <v>417</v>
      </c>
      <c r="C16" s="237">
        <f>SUM(C11:C15)</f>
        <v>4326293</v>
      </c>
      <c r="D16" s="237">
        <f>SUM(D11:D15)</f>
        <v>34120230</v>
      </c>
      <c r="E16" s="237">
        <f>SUM(E11:E15)</f>
        <v>4601512</v>
      </c>
    </row>
    <row r="17" spans="1:5" ht="12.75" hidden="1" customHeight="1">
      <c r="B17" s="365"/>
      <c r="C17" s="365"/>
      <c r="D17" s="365"/>
      <c r="E17" s="365"/>
    </row>
    <row r="18" spans="1:5" ht="30" hidden="1">
      <c r="B18" s="366" t="s">
        <v>418</v>
      </c>
      <c r="C18" s="236">
        <f>SUM(C16:C17)</f>
        <v>4326293</v>
      </c>
      <c r="D18" s="236">
        <f>SUM(D16:D17)</f>
        <v>34120230</v>
      </c>
      <c r="E18" s="236">
        <f>SUM(E16:E17)</f>
        <v>4601512</v>
      </c>
    </row>
    <row r="20" spans="1:5" ht="15" hidden="1">
      <c r="B20" s="233" t="s">
        <v>416</v>
      </c>
    </row>
    <row r="21" spans="1:5" ht="15" hidden="1">
      <c r="B21" s="2044" t="s">
        <v>1</v>
      </c>
      <c r="C21" s="2043" t="s">
        <v>250</v>
      </c>
      <c r="D21" s="2043"/>
      <c r="E21" s="2043"/>
    </row>
    <row r="22" spans="1:5" ht="15" hidden="1">
      <c r="A22" s="160"/>
      <c r="B22" s="2045"/>
      <c r="C22" s="245">
        <v>42825</v>
      </c>
      <c r="D22" s="245">
        <v>42460</v>
      </c>
      <c r="E22" s="357">
        <v>42095</v>
      </c>
    </row>
    <row r="23" spans="1:5" ht="15" hidden="1">
      <c r="A23" s="367"/>
      <c r="B23" s="360" t="s">
        <v>590</v>
      </c>
      <c r="C23" s="255"/>
      <c r="D23" s="255"/>
      <c r="E23" s="255"/>
    </row>
    <row r="24" spans="1:5" ht="15" hidden="1">
      <c r="A24" s="367"/>
      <c r="B24" s="682" t="s">
        <v>617</v>
      </c>
      <c r="C24" s="169"/>
      <c r="D24" s="169"/>
      <c r="E24" s="169"/>
    </row>
    <row r="25" spans="1:5" ht="15" hidden="1">
      <c r="A25" s="367"/>
      <c r="B25" s="360" t="s">
        <v>591</v>
      </c>
      <c r="C25" s="255"/>
      <c r="D25" s="255"/>
      <c r="E25" s="169"/>
    </row>
    <row r="26" spans="1:5" ht="15.75" hidden="1" thickBot="1">
      <c r="A26" s="249"/>
      <c r="B26" s="368" t="s">
        <v>15</v>
      </c>
      <c r="C26" s="173">
        <f>SUM(C23:C25)</f>
        <v>0</v>
      </c>
      <c r="D26" s="173">
        <f>ROUND(SUM(D23:D25),0)</f>
        <v>0</v>
      </c>
      <c r="E26" s="173">
        <f>SUM(E23:E25)</f>
        <v>0</v>
      </c>
    </row>
    <row r="27" spans="1:5" hidden="1">
      <c r="A27" s="249"/>
      <c r="B27" s="249"/>
      <c r="C27" s="249"/>
      <c r="D27" s="249"/>
      <c r="E27" s="249"/>
    </row>
    <row r="28" spans="1:5" hidden="1">
      <c r="A28" s="369"/>
      <c r="B28" s="369"/>
      <c r="C28" s="370"/>
      <c r="D28" s="370"/>
      <c r="E28" s="370"/>
    </row>
    <row r="29" spans="1:5" ht="15" hidden="1">
      <c r="A29" s="233"/>
      <c r="B29" s="233" t="s">
        <v>419</v>
      </c>
      <c r="C29" s="250"/>
      <c r="D29" s="250"/>
      <c r="E29" s="371"/>
    </row>
    <row r="30" spans="1:5" ht="15" hidden="1">
      <c r="A30" s="372"/>
      <c r="B30" s="373" t="s">
        <v>1</v>
      </c>
      <c r="C30" s="163">
        <f>C9</f>
        <v>42825</v>
      </c>
      <c r="D30" s="163">
        <f>D9</f>
        <v>42460</v>
      </c>
      <c r="E30" s="163">
        <f>E9</f>
        <v>42095</v>
      </c>
    </row>
    <row r="31" spans="1:5" hidden="1">
      <c r="A31" s="374"/>
      <c r="B31" s="375" t="s">
        <v>420</v>
      </c>
      <c r="C31" s="376">
        <f>C16</f>
        <v>4326293</v>
      </c>
      <c r="D31" s="376">
        <f>D16</f>
        <v>34120230</v>
      </c>
      <c r="E31" s="376">
        <f>E16</f>
        <v>4601512</v>
      </c>
    </row>
    <row r="32" spans="1:5" hidden="1">
      <c r="A32" s="374"/>
      <c r="B32" s="377" t="s">
        <v>421</v>
      </c>
      <c r="C32" s="376">
        <f>C26</f>
        <v>0</v>
      </c>
      <c r="D32" s="376">
        <f t="shared" ref="D32:E32" si="0">D26</f>
        <v>0</v>
      </c>
      <c r="E32" s="376">
        <f t="shared" si="0"/>
        <v>0</v>
      </c>
    </row>
    <row r="33" spans="1:5" ht="15.75" hidden="1" thickBot="1">
      <c r="A33" s="374"/>
      <c r="B33" s="378" t="s">
        <v>422</v>
      </c>
      <c r="C33" s="173">
        <f>SUM(C31:C32)</f>
        <v>4326293</v>
      </c>
      <c r="D33" s="173">
        <f>SUM(D31:D32)</f>
        <v>34120230</v>
      </c>
      <c r="E33" s="379">
        <f>SUM(E31:E32)</f>
        <v>4601512</v>
      </c>
    </row>
    <row r="34" spans="1:5" ht="15">
      <c r="A34" s="374"/>
      <c r="B34" s="2048" t="s">
        <v>1368</v>
      </c>
      <c r="C34" s="2048"/>
      <c r="D34" s="2048"/>
      <c r="E34" s="2048"/>
    </row>
    <row r="35" spans="1:5" ht="15">
      <c r="A35" s="374"/>
      <c r="B35" s="1599"/>
      <c r="C35" s="1599"/>
      <c r="D35" s="1599"/>
      <c r="E35" s="1599"/>
    </row>
    <row r="36" spans="1:5">
      <c r="A36" s="374"/>
      <c r="B36" s="2049" t="s">
        <v>1088</v>
      </c>
      <c r="C36" s="2050"/>
      <c r="D36" s="2050"/>
      <c r="E36" s="2050"/>
    </row>
    <row r="37" spans="1:5" ht="30">
      <c r="A37" s="374"/>
      <c r="B37" s="1237" t="s">
        <v>1</v>
      </c>
      <c r="C37" s="1237" t="s">
        <v>1081</v>
      </c>
      <c r="D37" s="1236" t="s">
        <v>1082</v>
      </c>
      <c r="E37" s="1237" t="s">
        <v>15</v>
      </c>
    </row>
    <row r="38" spans="1:5">
      <c r="A38" s="374"/>
      <c r="B38" s="1238" t="s">
        <v>1083</v>
      </c>
      <c r="C38" s="189">
        <v>422000</v>
      </c>
      <c r="D38" s="1211">
        <v>72354</v>
      </c>
      <c r="E38" s="189">
        <v>494354</v>
      </c>
    </row>
    <row r="39" spans="1:5">
      <c r="A39" s="374"/>
      <c r="B39" s="1238" t="s">
        <v>1084</v>
      </c>
      <c r="C39" s="189">
        <v>0</v>
      </c>
      <c r="D39" s="1211">
        <v>450000</v>
      </c>
      <c r="E39" s="189">
        <v>450000</v>
      </c>
    </row>
    <row r="40" spans="1:5">
      <c r="A40" s="374"/>
      <c r="B40" s="1238" t="s">
        <v>1085</v>
      </c>
      <c r="C40" s="189">
        <v>0</v>
      </c>
      <c r="D40" s="1211">
        <v>185182</v>
      </c>
      <c r="E40" s="189">
        <v>185182</v>
      </c>
    </row>
    <row r="41" spans="1:5">
      <c r="A41" s="374"/>
      <c r="B41" s="1238" t="s">
        <v>1086</v>
      </c>
      <c r="C41" s="189">
        <v>422000</v>
      </c>
      <c r="D41" s="1211">
        <v>0</v>
      </c>
      <c r="E41" s="189">
        <v>422000</v>
      </c>
    </row>
    <row r="42" spans="1:5">
      <c r="A42" s="374"/>
      <c r="B42" s="1239" t="s">
        <v>1087</v>
      </c>
      <c r="C42" s="1219">
        <v>0</v>
      </c>
      <c r="D42" s="1216">
        <v>337172</v>
      </c>
      <c r="E42" s="1219">
        <v>337172</v>
      </c>
    </row>
    <row r="43" spans="1:5">
      <c r="A43" s="374"/>
      <c r="B43" s="481"/>
      <c r="C43" s="481"/>
      <c r="D43" s="481"/>
      <c r="E43" s="481"/>
    </row>
    <row r="44" spans="1:5" ht="54" customHeight="1">
      <c r="A44" s="374"/>
      <c r="B44" s="2051" t="s">
        <v>1202</v>
      </c>
      <c r="C44" s="2051"/>
      <c r="D44" s="2051"/>
      <c r="E44" s="2051"/>
    </row>
    <row r="45" spans="1:5" ht="15">
      <c r="B45" s="380" t="s">
        <v>829</v>
      </c>
      <c r="C45" s="3"/>
      <c r="D45" s="3"/>
      <c r="E45" s="3"/>
    </row>
    <row r="46" spans="1:5" ht="15">
      <c r="B46" s="2044" t="s">
        <v>1</v>
      </c>
      <c r="C46" s="2043" t="s">
        <v>250</v>
      </c>
      <c r="D46" s="2043"/>
      <c r="E46" s="2043"/>
    </row>
    <row r="47" spans="1:5" ht="15">
      <c r="B47" s="2045"/>
      <c r="C47" s="245">
        <v>42825</v>
      </c>
      <c r="D47" s="245">
        <v>42460</v>
      </c>
      <c r="E47" s="357">
        <v>42095</v>
      </c>
    </row>
    <row r="48" spans="1:5" ht="15" hidden="1">
      <c r="B48" s="841" t="s">
        <v>221</v>
      </c>
      <c r="C48" s="842"/>
      <c r="D48" s="381"/>
      <c r="E48" s="381"/>
    </row>
    <row r="49" spans="2:7" hidden="1">
      <c r="B49" s="168"/>
      <c r="C49" s="168"/>
      <c r="D49" s="168"/>
      <c r="E49" s="168"/>
    </row>
    <row r="50" spans="2:7" hidden="1">
      <c r="B50" s="168"/>
      <c r="C50" s="827"/>
      <c r="D50" s="827"/>
      <c r="E50" s="827"/>
    </row>
    <row r="51" spans="2:7" ht="15" hidden="1">
      <c r="B51" s="385" t="s">
        <v>423</v>
      </c>
      <c r="C51" s="386">
        <f>SUM(C49:C50)</f>
        <v>0</v>
      </c>
      <c r="D51" s="386">
        <f>SUM(D49:D50)</f>
        <v>0</v>
      </c>
      <c r="E51" s="386">
        <f>SUM(E49:E50)</f>
        <v>0</v>
      </c>
    </row>
    <row r="52" spans="2:7" ht="15">
      <c r="B52" s="387"/>
      <c r="C52" s="388"/>
      <c r="D52" s="388"/>
      <c r="E52" s="388"/>
    </row>
    <row r="53" spans="2:7" ht="15">
      <c r="B53" s="382" t="s">
        <v>598</v>
      </c>
      <c r="C53" s="383"/>
      <c r="D53" s="383"/>
      <c r="E53" s="383"/>
    </row>
    <row r="54" spans="2:7">
      <c r="B54" s="384" t="s">
        <v>887</v>
      </c>
      <c r="C54" s="383">
        <v>650368820</v>
      </c>
      <c r="D54" s="383">
        <v>360665574</v>
      </c>
      <c r="E54" s="383">
        <v>0</v>
      </c>
    </row>
    <row r="55" spans="2:7">
      <c r="B55" s="1003" t="s">
        <v>1196</v>
      </c>
      <c r="C55" s="280">
        <v>3473805</v>
      </c>
      <c r="D55" s="280">
        <v>0</v>
      </c>
      <c r="E55" s="280">
        <v>0</v>
      </c>
    </row>
    <row r="56" spans="2:7">
      <c r="B56" s="1003"/>
      <c r="C56" s="280"/>
      <c r="D56" s="280"/>
      <c r="E56" s="280"/>
    </row>
    <row r="57" spans="2:7">
      <c r="B57" s="1003" t="s">
        <v>808</v>
      </c>
      <c r="C57" s="280"/>
      <c r="D57" s="280"/>
      <c r="E57" s="280">
        <f>4595096*0</f>
        <v>0</v>
      </c>
      <c r="G57" s="232" t="s">
        <v>878</v>
      </c>
    </row>
    <row r="58" spans="2:7">
      <c r="B58" s="1004" t="s">
        <v>822</v>
      </c>
      <c r="C58" s="169"/>
      <c r="D58" s="169"/>
      <c r="E58" s="169">
        <f>50314*0</f>
        <v>0</v>
      </c>
    </row>
    <row r="59" spans="2:7" ht="15">
      <c r="B59" s="389" t="s">
        <v>560</v>
      </c>
      <c r="C59" s="383"/>
      <c r="D59" s="383"/>
      <c r="E59" s="383"/>
    </row>
    <row r="60" spans="2:7">
      <c r="B60" s="390" t="s">
        <v>42</v>
      </c>
      <c r="C60" s="383"/>
      <c r="D60" s="383"/>
      <c r="E60" s="383"/>
    </row>
    <row r="61" spans="2:7">
      <c r="B61" s="390" t="s">
        <v>43</v>
      </c>
      <c r="C61" s="383"/>
      <c r="D61" s="383"/>
      <c r="E61" s="383"/>
    </row>
    <row r="62" spans="2:7">
      <c r="B62" s="390" t="s">
        <v>45</v>
      </c>
      <c r="C62" s="255"/>
      <c r="D62" s="383"/>
      <c r="E62" s="383"/>
    </row>
    <row r="63" spans="2:7" ht="15.75" thickBot="1">
      <c r="B63" s="391" t="s">
        <v>561</v>
      </c>
      <c r="C63" s="392">
        <f>ROUND(SUM(C54:C62),0)</f>
        <v>653842625</v>
      </c>
      <c r="D63" s="392">
        <f>ROUND(SUM(D54:D62),0)</f>
        <v>360665574</v>
      </c>
      <c r="E63" s="392">
        <f>ROUND(SUM(E54:E62),0)</f>
        <v>0</v>
      </c>
    </row>
    <row r="64" spans="2:7" ht="15.75" thickTop="1">
      <c r="B64" s="389"/>
      <c r="C64" s="383"/>
      <c r="D64" s="383"/>
      <c r="E64" s="383"/>
    </row>
    <row r="65" spans="2:5" ht="15.75" thickBot="1">
      <c r="B65" s="393" t="s">
        <v>352</v>
      </c>
      <c r="C65" s="392">
        <f>C63+C51</f>
        <v>653842625</v>
      </c>
      <c r="D65" s="392">
        <f>D63+D51</f>
        <v>360665574</v>
      </c>
      <c r="E65" s="392">
        <f>E63+E51</f>
        <v>0</v>
      </c>
    </row>
    <row r="66" spans="2:5" ht="14.25" thickTop="1"/>
  </sheetData>
  <mergeCells count="9">
    <mergeCell ref="B46:B47"/>
    <mergeCell ref="C46:E46"/>
    <mergeCell ref="B21:B22"/>
    <mergeCell ref="C21:E21"/>
    <mergeCell ref="B8:B9"/>
    <mergeCell ref="C8:E8"/>
    <mergeCell ref="B34:E34"/>
    <mergeCell ref="B36:E36"/>
    <mergeCell ref="B44:E44"/>
  </mergeCells>
  <pageMargins left="0.55118110236220474" right="0.35433070866141736" top="0.98425196850393704" bottom="0.98425196850393704" header="0.51181102362204722" footer="0.51181102362204722"/>
  <pageSetup paperSize="9" scale="80" fitToHeight="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2:P76"/>
  <sheetViews>
    <sheetView showGridLines="0" topLeftCell="A16" zoomScaleNormal="100" workbookViewId="0">
      <selection activeCell="G29" sqref="G29"/>
    </sheetView>
  </sheetViews>
  <sheetFormatPr defaultColWidth="23.85546875" defaultRowHeight="13.5"/>
  <cols>
    <col min="1" max="1" width="4.7109375" style="312" customWidth="1"/>
    <col min="2" max="2" width="40.42578125" style="312" customWidth="1"/>
    <col min="3" max="3" width="15.5703125" style="348" customWidth="1"/>
    <col min="4" max="8" width="15.5703125" style="28" customWidth="1"/>
    <col min="9" max="9" width="8.28515625" style="28" customWidth="1"/>
    <col min="10" max="10" width="11.140625" style="312" customWidth="1"/>
    <col min="11" max="11" width="12.7109375" style="312" customWidth="1"/>
    <col min="12" max="12" width="13.5703125" style="312" customWidth="1"/>
    <col min="13" max="16384" width="23.85546875" style="312"/>
  </cols>
  <sheetData>
    <row r="2" spans="2:16" ht="14.1" customHeight="1">
      <c r="B2" s="1" t="str">
        <f>'3'!$B$2</f>
        <v>GVK Power (Goindwal Sahib) Limited</v>
      </c>
      <c r="C2" s="251"/>
      <c r="D2" s="251"/>
      <c r="E2" s="251"/>
      <c r="F2" s="251"/>
      <c r="G2" s="251"/>
      <c r="H2" s="251"/>
      <c r="I2" s="102"/>
    </row>
    <row r="3" spans="2:16" ht="15.95" customHeight="1">
      <c r="B3" s="1" t="str">
        <f>'3'!$B$3</f>
        <v>Notes to financial statements for the year ended March 31, 2017</v>
      </c>
      <c r="C3" s="251"/>
      <c r="D3" s="251"/>
      <c r="E3" s="251"/>
      <c r="F3" s="251"/>
      <c r="G3" s="251"/>
      <c r="H3" s="251"/>
      <c r="I3" s="102"/>
    </row>
    <row r="4" spans="2:16" ht="15.95" customHeight="1">
      <c r="B4" s="1204" t="str">
        <f>+'10-11'!B4</f>
        <v>All amounts in INR unless otherwise stated</v>
      </c>
      <c r="C4" s="251"/>
      <c r="D4" s="251"/>
      <c r="E4" s="251"/>
      <c r="F4" s="251"/>
      <c r="G4" s="251"/>
      <c r="H4" s="251"/>
      <c r="I4" s="102"/>
    </row>
    <row r="5" spans="2:16" ht="15">
      <c r="B5" s="105"/>
      <c r="C5" s="73"/>
      <c r="D5" s="73"/>
      <c r="E5" s="73"/>
      <c r="F5" s="73"/>
      <c r="G5" s="4"/>
      <c r="H5" s="4"/>
      <c r="I5" s="4"/>
      <c r="J5" s="4"/>
      <c r="K5" s="4"/>
      <c r="L5" s="4"/>
      <c r="M5" s="4"/>
      <c r="N5" s="4"/>
      <c r="O5" s="4"/>
      <c r="P5" s="4"/>
    </row>
    <row r="6" spans="2:16" ht="15">
      <c r="B6" s="313" t="s">
        <v>833</v>
      </c>
      <c r="C6" s="28"/>
      <c r="E6" s="314"/>
      <c r="I6" s="312"/>
    </row>
    <row r="7" spans="2:16" ht="15">
      <c r="B7" s="2058" t="s">
        <v>1</v>
      </c>
      <c r="C7" s="2060" t="s">
        <v>250</v>
      </c>
      <c r="D7" s="2061"/>
      <c r="E7" s="2062"/>
      <c r="I7" s="312"/>
    </row>
    <row r="8" spans="2:16" ht="15">
      <c r="B8" s="2059"/>
      <c r="C8" s="315">
        <v>42825</v>
      </c>
      <c r="D8" s="253">
        <v>42460</v>
      </c>
      <c r="E8" s="253">
        <v>42095</v>
      </c>
      <c r="I8" s="312"/>
    </row>
    <row r="9" spans="2:16" ht="15">
      <c r="B9" s="796" t="s">
        <v>350</v>
      </c>
      <c r="C9" s="786"/>
      <c r="D9" s="786"/>
      <c r="E9" s="787"/>
      <c r="F9" s="316"/>
      <c r="G9" s="316"/>
      <c r="H9" s="316"/>
      <c r="I9" s="316"/>
      <c r="J9" s="316"/>
      <c r="K9" s="316"/>
    </row>
    <row r="10" spans="2:16" ht="15">
      <c r="B10" s="797" t="s">
        <v>1197</v>
      </c>
      <c r="C10" s="255">
        <v>15000000000</v>
      </c>
      <c r="D10" s="101">
        <v>15000000000</v>
      </c>
      <c r="E10" s="255">
        <v>11000000000</v>
      </c>
      <c r="F10" s="316"/>
      <c r="G10" s="316"/>
      <c r="H10" s="316"/>
      <c r="I10" s="316"/>
      <c r="J10" s="316"/>
      <c r="K10" s="316"/>
    </row>
    <row r="11" spans="2:16" ht="15">
      <c r="B11" s="798"/>
      <c r="C11" s="99"/>
      <c r="D11" s="788"/>
      <c r="E11" s="255"/>
      <c r="J11" s="28"/>
      <c r="K11" s="28"/>
    </row>
    <row r="12" spans="2:16" ht="15">
      <c r="B12" s="799" t="s">
        <v>351</v>
      </c>
      <c r="C12" s="99"/>
      <c r="D12" s="788"/>
      <c r="E12" s="255"/>
      <c r="F12" s="72"/>
      <c r="G12" s="72"/>
      <c r="I12" s="72"/>
      <c r="J12" s="72"/>
      <c r="K12" s="28"/>
    </row>
    <row r="13" spans="2:16" ht="27">
      <c r="B13" s="800" t="s">
        <v>1198</v>
      </c>
      <c r="C13" s="255">
        <v>12517878100</v>
      </c>
      <c r="D13" s="255">
        <v>12025377000</v>
      </c>
      <c r="E13" s="255">
        <v>10800000000</v>
      </c>
      <c r="F13" s="72"/>
      <c r="G13" s="72"/>
      <c r="I13" s="72"/>
      <c r="J13" s="72"/>
      <c r="K13" s="28">
        <f>+C13-D13</f>
        <v>492501100</v>
      </c>
    </row>
    <row r="14" spans="2:16" ht="15.75" thickBot="1">
      <c r="B14" s="801" t="s">
        <v>352</v>
      </c>
      <c r="C14" s="789">
        <f>+SUM(C13:C13)</f>
        <v>12517878100</v>
      </c>
      <c r="D14" s="789">
        <f>+SUM(D13:D13)</f>
        <v>12025377000</v>
      </c>
      <c r="E14" s="789">
        <f>+SUM(E13:E13)</f>
        <v>10800000000</v>
      </c>
      <c r="F14" s="72"/>
      <c r="G14" s="72"/>
      <c r="I14" s="72"/>
      <c r="J14" s="72"/>
      <c r="K14" s="28">
        <v>493426105</v>
      </c>
    </row>
    <row r="15" spans="2:16" ht="15.75" thickTop="1">
      <c r="B15" s="319"/>
      <c r="C15" s="72"/>
      <c r="D15" s="72"/>
      <c r="F15" s="72"/>
      <c r="G15" s="72"/>
      <c r="I15" s="72"/>
      <c r="J15" s="72"/>
      <c r="K15" s="28">
        <f>+K14-K13</f>
        <v>925005</v>
      </c>
    </row>
    <row r="16" spans="2:16" ht="15">
      <c r="B16" s="319" t="s">
        <v>17</v>
      </c>
      <c r="C16" s="72"/>
      <c r="D16" s="72"/>
      <c r="F16" s="72"/>
      <c r="G16" s="72"/>
      <c r="I16" s="72"/>
      <c r="J16" s="72"/>
      <c r="K16" s="28"/>
    </row>
    <row r="17" spans="2:11" ht="15">
      <c r="B17" s="320" t="s">
        <v>353</v>
      </c>
      <c r="C17" s="72"/>
      <c r="D17" s="72"/>
      <c r="F17" s="72"/>
      <c r="G17" s="72"/>
      <c r="I17" s="72"/>
      <c r="J17" s="72"/>
      <c r="K17" s="28"/>
    </row>
    <row r="18" spans="2:11" ht="30">
      <c r="B18" s="321" t="s">
        <v>1</v>
      </c>
      <c r="C18" s="322" t="s">
        <v>701</v>
      </c>
      <c r="D18" s="323" t="s">
        <v>354</v>
      </c>
      <c r="F18" s="72"/>
      <c r="G18" s="72"/>
      <c r="I18" s="72"/>
      <c r="J18" s="72"/>
      <c r="K18" s="28"/>
    </row>
    <row r="19" spans="2:11">
      <c r="B19" s="324" t="s">
        <v>208</v>
      </c>
      <c r="C19" s="78">
        <v>1080000000</v>
      </c>
      <c r="D19" s="318">
        <v>10800000000</v>
      </c>
      <c r="F19" s="72"/>
      <c r="G19" s="72"/>
      <c r="I19" s="72"/>
      <c r="J19" s="72"/>
      <c r="K19" s="28"/>
    </row>
    <row r="20" spans="2:11">
      <c r="B20" s="325" t="s">
        <v>811</v>
      </c>
      <c r="C20" s="78">
        <v>122537700</v>
      </c>
      <c r="D20" s="318">
        <v>1225377000</v>
      </c>
      <c r="F20" s="72"/>
      <c r="G20" s="72"/>
      <c r="I20" s="72"/>
      <c r="J20" s="72"/>
      <c r="K20" s="28"/>
    </row>
    <row r="21" spans="2:11" ht="15">
      <c r="B21" s="326" t="s">
        <v>251</v>
      </c>
      <c r="C21" s="327">
        <f>+C20+C19</f>
        <v>1202537700</v>
      </c>
      <c r="D21" s="328">
        <f>+D20+D19</f>
        <v>12025377000</v>
      </c>
      <c r="E21" s="329"/>
      <c r="F21" s="329"/>
      <c r="G21" s="329"/>
      <c r="H21" s="329"/>
      <c r="I21" s="329"/>
      <c r="J21" s="329"/>
      <c r="K21" s="329"/>
    </row>
    <row r="22" spans="2:11">
      <c r="B22" s="325" t="s">
        <v>811</v>
      </c>
      <c r="C22" s="78">
        <v>49250110</v>
      </c>
      <c r="D22" s="318">
        <v>492501100</v>
      </c>
      <c r="E22" s="330"/>
      <c r="F22" s="72"/>
      <c r="G22" s="72"/>
      <c r="I22" s="72"/>
      <c r="J22" s="72"/>
      <c r="K22" s="28"/>
    </row>
    <row r="23" spans="2:11" ht="15">
      <c r="B23" s="331" t="s">
        <v>355</v>
      </c>
      <c r="C23" s="82">
        <f>SUM(C21:C22)</f>
        <v>1251787810</v>
      </c>
      <c r="D23" s="332">
        <f>SUM(D21:D22)</f>
        <v>12517878100</v>
      </c>
      <c r="F23" s="72"/>
      <c r="G23" s="72"/>
      <c r="I23" s="72"/>
      <c r="J23" s="72"/>
      <c r="K23" s="28"/>
    </row>
    <row r="24" spans="2:11">
      <c r="B24" s="333"/>
      <c r="C24" s="72"/>
      <c r="D24" s="72"/>
      <c r="F24" s="72"/>
      <c r="G24" s="72"/>
      <c r="I24" s="72"/>
      <c r="J24" s="72"/>
      <c r="K24" s="28"/>
    </row>
    <row r="25" spans="2:11" ht="15">
      <c r="B25" s="320" t="s">
        <v>1404</v>
      </c>
      <c r="C25" s="669"/>
      <c r="D25" s="669"/>
      <c r="E25" s="669"/>
      <c r="F25" s="669"/>
      <c r="G25" s="669"/>
      <c r="I25" s="72"/>
      <c r="J25" s="72"/>
      <c r="K25" s="72"/>
    </row>
    <row r="26" spans="2:11" ht="12.75" customHeight="1">
      <c r="B26" s="334"/>
      <c r="C26" s="2063" t="s">
        <v>320</v>
      </c>
      <c r="D26" s="2064"/>
      <c r="E26" s="2063" t="s">
        <v>206</v>
      </c>
      <c r="F26" s="2064"/>
      <c r="G26" s="2063" t="s">
        <v>220</v>
      </c>
      <c r="H26" s="2064"/>
      <c r="I26" s="72"/>
      <c r="J26" s="72"/>
      <c r="K26" s="28"/>
    </row>
    <row r="27" spans="2:11" ht="30">
      <c r="B27" s="331"/>
      <c r="C27" s="1816" t="s">
        <v>20</v>
      </c>
      <c r="D27" s="1815" t="s">
        <v>252</v>
      </c>
      <c r="E27" s="1815" t="s">
        <v>20</v>
      </c>
      <c r="F27" s="1815" t="s">
        <v>252</v>
      </c>
      <c r="G27" s="1815" t="s">
        <v>20</v>
      </c>
      <c r="H27" s="1815" t="s">
        <v>252</v>
      </c>
      <c r="I27" s="72"/>
      <c r="J27" s="72"/>
      <c r="K27" s="28"/>
    </row>
    <row r="28" spans="2:11" ht="15">
      <c r="B28" s="1514"/>
      <c r="C28" s="1515"/>
      <c r="D28" s="1516"/>
      <c r="E28" s="1517"/>
      <c r="F28" s="1515"/>
      <c r="G28" s="1517"/>
      <c r="H28" s="1516"/>
      <c r="I28" s="72"/>
      <c r="J28" s="72"/>
      <c r="K28" s="28"/>
    </row>
    <row r="29" spans="2:11">
      <c r="B29" s="1518" t="s">
        <v>1304</v>
      </c>
      <c r="C29" s="1519">
        <v>1251787810</v>
      </c>
      <c r="D29" s="1520">
        <f>+C29/C23</f>
        <v>1</v>
      </c>
      <c r="E29" s="1521">
        <v>1202537700</v>
      </c>
      <c r="F29" s="1522">
        <v>1</v>
      </c>
      <c r="G29" s="1521">
        <v>1080000000</v>
      </c>
      <c r="H29" s="1522">
        <v>1</v>
      </c>
      <c r="I29" s="72"/>
      <c r="J29" s="72"/>
      <c r="K29" s="28"/>
    </row>
    <row r="30" spans="2:11" ht="15">
      <c r="B30" s="329"/>
      <c r="C30" s="72"/>
      <c r="D30" s="72"/>
      <c r="E30" s="72"/>
      <c r="F30" s="72"/>
      <c r="G30" s="72"/>
      <c r="H30" s="72"/>
      <c r="I30" s="72"/>
      <c r="J30" s="72"/>
      <c r="K30" s="72"/>
    </row>
    <row r="31" spans="2:11" ht="15">
      <c r="B31" s="44" t="s">
        <v>1303</v>
      </c>
      <c r="C31" s="28"/>
      <c r="E31" s="1513"/>
      <c r="F31" s="1513"/>
      <c r="G31" s="1513"/>
      <c r="H31" s="1513"/>
      <c r="I31" s="72"/>
      <c r="J31" s="72"/>
      <c r="K31" s="28"/>
    </row>
    <row r="32" spans="2:11" ht="67.5" customHeight="1">
      <c r="B32" s="2065" t="s">
        <v>1034</v>
      </c>
      <c r="C32" s="2066"/>
      <c r="D32" s="2066"/>
      <c r="E32" s="2066"/>
      <c r="F32" s="2066"/>
      <c r="G32" s="2066"/>
      <c r="H32" s="2066"/>
      <c r="I32" s="72"/>
      <c r="J32" s="72"/>
      <c r="K32" s="28"/>
    </row>
    <row r="33" spans="2:11" ht="15">
      <c r="B33" s="320"/>
      <c r="C33" s="669"/>
      <c r="D33" s="669"/>
      <c r="E33" s="669"/>
      <c r="F33" s="669"/>
      <c r="G33" s="669"/>
      <c r="I33" s="72"/>
      <c r="J33" s="72"/>
      <c r="K33" s="72"/>
    </row>
    <row r="34" spans="2:11" ht="15">
      <c r="B34" s="320"/>
      <c r="C34" s="669"/>
      <c r="D34" s="669"/>
      <c r="E34" s="669"/>
      <c r="F34" s="669"/>
      <c r="G34" s="669"/>
      <c r="I34" s="72"/>
      <c r="J34" s="72"/>
      <c r="K34" s="72"/>
    </row>
    <row r="35" spans="2:11" ht="12.75" hidden="1" customHeight="1">
      <c r="B35" s="334"/>
      <c r="C35" s="2063" t="s">
        <v>320</v>
      </c>
      <c r="D35" s="2064"/>
      <c r="E35" s="2063" t="s">
        <v>206</v>
      </c>
      <c r="F35" s="2064"/>
      <c r="G35" s="2063" t="s">
        <v>220</v>
      </c>
      <c r="H35" s="2064"/>
      <c r="I35" s="72"/>
      <c r="J35" s="72"/>
      <c r="K35" s="28"/>
    </row>
    <row r="36" spans="2:11" ht="30" hidden="1">
      <c r="B36" s="331"/>
      <c r="C36" s="335" t="s">
        <v>20</v>
      </c>
      <c r="D36" s="336" t="s">
        <v>252</v>
      </c>
      <c r="E36" s="336" t="s">
        <v>20</v>
      </c>
      <c r="F36" s="336" t="s">
        <v>252</v>
      </c>
      <c r="G36" s="336" t="s">
        <v>20</v>
      </c>
      <c r="H36" s="336" t="s">
        <v>252</v>
      </c>
      <c r="I36" s="72"/>
      <c r="J36" s="72"/>
      <c r="K36" s="28"/>
    </row>
    <row r="37" spans="2:11" ht="15" hidden="1">
      <c r="B37" s="326"/>
      <c r="C37" s="75"/>
      <c r="D37" s="318"/>
      <c r="E37" s="255"/>
      <c r="F37" s="78"/>
      <c r="G37" s="337"/>
      <c r="H37" s="318"/>
      <c r="I37" s="72"/>
      <c r="J37" s="72"/>
      <c r="K37" s="28"/>
    </row>
    <row r="38" spans="2:11" hidden="1">
      <c r="B38" s="325" t="s">
        <v>812</v>
      </c>
      <c r="C38" s="78">
        <v>1251787810</v>
      </c>
      <c r="D38" s="338">
        <f>+C38/C23</f>
        <v>1</v>
      </c>
      <c r="E38" s="317">
        <f>+C21</f>
        <v>1202537700</v>
      </c>
      <c r="F38" s="339">
        <v>1</v>
      </c>
      <c r="G38" s="317">
        <f>+C19</f>
        <v>1080000000</v>
      </c>
      <c r="H38" s="339">
        <v>1</v>
      </c>
      <c r="I38" s="72"/>
      <c r="J38" s="72"/>
      <c r="K38" s="28"/>
    </row>
    <row r="39" spans="2:11" hidden="1">
      <c r="B39" s="340"/>
      <c r="C39" s="341"/>
      <c r="D39" s="342"/>
      <c r="E39" s="343"/>
      <c r="F39" s="344"/>
      <c r="G39" s="343"/>
      <c r="H39" s="345"/>
      <c r="I39" s="72"/>
      <c r="J39" s="72"/>
      <c r="K39" s="28"/>
    </row>
    <row r="40" spans="2:11" hidden="1">
      <c r="B40" s="346"/>
      <c r="C40" s="72"/>
      <c r="D40" s="72"/>
      <c r="F40" s="72"/>
      <c r="G40" s="72"/>
      <c r="I40" s="72"/>
      <c r="J40" s="72"/>
      <c r="K40" s="28"/>
    </row>
    <row r="41" spans="2:11" ht="12.75" hidden="1" customHeight="1">
      <c r="B41" s="2057" t="s">
        <v>609</v>
      </c>
      <c r="C41" s="2057"/>
      <c r="D41" s="2057"/>
      <c r="E41" s="2057"/>
      <c r="F41" s="2057"/>
      <c r="G41" s="2057"/>
      <c r="H41" s="2057"/>
      <c r="I41" s="347"/>
      <c r="J41" s="28"/>
      <c r="K41" s="28"/>
    </row>
    <row r="42" spans="2:11">
      <c r="B42" s="348"/>
      <c r="C42" s="28"/>
      <c r="I42" s="312"/>
    </row>
    <row r="43" spans="2:11">
      <c r="B43" s="348"/>
      <c r="C43" s="28"/>
      <c r="I43" s="312"/>
    </row>
    <row r="44" spans="2:11" ht="15">
      <c r="B44" s="102"/>
      <c r="C44" s="349"/>
      <c r="D44" s="349"/>
      <c r="I44" s="312"/>
    </row>
    <row r="45" spans="2:11">
      <c r="B45" s="349"/>
      <c r="C45" s="349"/>
      <c r="D45" s="349"/>
      <c r="I45" s="312"/>
    </row>
    <row r="46" spans="2:11" ht="15">
      <c r="B46" s="2052"/>
      <c r="C46" s="2053"/>
      <c r="D46" s="2053"/>
      <c r="I46" s="312"/>
    </row>
    <row r="47" spans="2:11" ht="15">
      <c r="B47" s="2052"/>
      <c r="C47" s="350"/>
      <c r="D47" s="350"/>
      <c r="I47" s="312"/>
    </row>
    <row r="48" spans="2:11">
      <c r="B48" s="351"/>
      <c r="C48" s="352"/>
      <c r="D48" s="352"/>
      <c r="I48" s="312"/>
    </row>
    <row r="49" spans="2:9">
      <c r="B49" s="351"/>
      <c r="C49" s="352"/>
      <c r="D49" s="352"/>
      <c r="I49" s="312"/>
    </row>
    <row r="50" spans="2:9">
      <c r="B50" s="351"/>
      <c r="C50" s="352"/>
      <c r="D50" s="352"/>
      <c r="I50" s="312"/>
    </row>
    <row r="51" spans="2:9">
      <c r="B51" s="351"/>
      <c r="C51" s="352"/>
      <c r="D51" s="352"/>
      <c r="I51" s="312"/>
    </row>
    <row r="52" spans="2:9">
      <c r="B52" s="351"/>
      <c r="C52" s="352"/>
      <c r="D52" s="352"/>
      <c r="I52" s="312"/>
    </row>
    <row r="53" spans="2:9">
      <c r="B53" s="351"/>
      <c r="C53" s="352"/>
      <c r="D53" s="352"/>
      <c r="I53" s="312"/>
    </row>
    <row r="54" spans="2:9">
      <c r="B54" s="351"/>
      <c r="C54" s="352"/>
      <c r="D54" s="352"/>
      <c r="I54" s="312"/>
    </row>
    <row r="55" spans="2:9">
      <c r="B55" s="351"/>
      <c r="C55" s="352"/>
      <c r="D55" s="352"/>
      <c r="I55" s="312"/>
    </row>
    <row r="56" spans="2:9">
      <c r="B56" s="351"/>
      <c r="C56" s="352"/>
      <c r="D56" s="352"/>
      <c r="I56" s="312"/>
    </row>
    <row r="57" spans="2:9">
      <c r="C57" s="28"/>
      <c r="I57" s="312"/>
    </row>
    <row r="58" spans="2:9">
      <c r="B58" s="348"/>
      <c r="C58" s="28"/>
      <c r="I58" s="312"/>
    </row>
    <row r="59" spans="2:9">
      <c r="B59" s="348"/>
      <c r="C59" s="28"/>
      <c r="I59" s="312"/>
    </row>
    <row r="60" spans="2:9">
      <c r="B60" s="348"/>
      <c r="C60" s="28"/>
      <c r="I60" s="312"/>
    </row>
    <row r="61" spans="2:9">
      <c r="B61" s="348"/>
      <c r="C61" s="28"/>
      <c r="I61" s="312"/>
    </row>
    <row r="62" spans="2:9">
      <c r="B62" s="348"/>
      <c r="C62" s="28"/>
      <c r="I62" s="312"/>
    </row>
    <row r="63" spans="2:9">
      <c r="B63" s="2054"/>
      <c r="C63" s="2054"/>
      <c r="D63" s="2054"/>
      <c r="E63" s="2054"/>
      <c r="F63" s="2054"/>
      <c r="G63" s="2054"/>
      <c r="I63" s="312"/>
    </row>
    <row r="64" spans="2:9">
      <c r="B64" s="2055"/>
      <c r="C64" s="2055"/>
      <c r="D64" s="2055"/>
      <c r="E64" s="2055"/>
      <c r="F64" s="2055"/>
      <c r="G64" s="2055"/>
      <c r="I64" s="312"/>
    </row>
    <row r="65" spans="2:13">
      <c r="B65" s="2056"/>
      <c r="C65" s="2056"/>
      <c r="D65" s="2056"/>
      <c r="E65" s="2056"/>
      <c r="F65" s="2056"/>
      <c r="G65" s="2056"/>
      <c r="H65" s="2056"/>
      <c r="I65" s="2056"/>
      <c r="J65" s="2056"/>
    </row>
    <row r="66" spans="2:13">
      <c r="C66" s="312"/>
    </row>
    <row r="72" spans="2:13" ht="15">
      <c r="B72" s="1"/>
      <c r="C72" s="353"/>
      <c r="D72" s="353"/>
      <c r="E72" s="353"/>
      <c r="F72" s="353"/>
      <c r="G72" s="353"/>
      <c r="H72" s="353"/>
    </row>
    <row r="73" spans="2:13" ht="15">
      <c r="B73" s="1"/>
      <c r="C73" s="354"/>
      <c r="D73" s="354"/>
      <c r="E73" s="354"/>
      <c r="F73" s="354"/>
      <c r="G73" s="354"/>
      <c r="H73" s="354"/>
    </row>
    <row r="74" spans="2:13">
      <c r="B74" s="355"/>
      <c r="C74" s="287"/>
      <c r="D74" s="287"/>
      <c r="E74" s="287"/>
      <c r="F74" s="287"/>
      <c r="G74" s="287"/>
      <c r="H74" s="287"/>
      <c r="I74" s="287"/>
      <c r="J74" s="287"/>
      <c r="K74" s="287"/>
    </row>
    <row r="75" spans="2:13">
      <c r="C75" s="312"/>
      <c r="D75" s="356"/>
      <c r="E75" s="356"/>
      <c r="F75" s="356"/>
      <c r="G75" s="356"/>
      <c r="H75" s="356"/>
      <c r="I75" s="356"/>
      <c r="J75" s="356"/>
      <c r="K75" s="356"/>
      <c r="L75" s="356"/>
      <c r="M75" s="356"/>
    </row>
    <row r="76" spans="2:13">
      <c r="C76" s="312"/>
      <c r="D76" s="312"/>
      <c r="E76" s="312"/>
      <c r="F76" s="312"/>
      <c r="G76" s="312"/>
      <c r="H76" s="312"/>
      <c r="I76" s="312"/>
    </row>
  </sheetData>
  <mergeCells count="15">
    <mergeCell ref="B41:H41"/>
    <mergeCell ref="B7:B8"/>
    <mergeCell ref="C7:E7"/>
    <mergeCell ref="C26:D26"/>
    <mergeCell ref="E26:F26"/>
    <mergeCell ref="G26:H26"/>
    <mergeCell ref="B32:H32"/>
    <mergeCell ref="C35:D35"/>
    <mergeCell ref="E35:F35"/>
    <mergeCell ref="G35:H35"/>
    <mergeCell ref="B46:B47"/>
    <mergeCell ref="C46:D46"/>
    <mergeCell ref="B63:G63"/>
    <mergeCell ref="B64:G64"/>
    <mergeCell ref="B65:J65"/>
  </mergeCells>
  <pageMargins left="0.55118110236220474" right="0.31496062992125984" top="0.27559055118110237" bottom="0.23622047244094491" header="0.51181102362204722" footer="0.51181102362204722"/>
  <pageSetup paperSize="9" scale="99" fitToHeight="0" orientation="landscape" r:id="rId1"/>
  <headerFooter alignWithMargins="0"/>
  <rowBreaks count="2" manualBreakCount="2">
    <brk id="42" max="9" man="1"/>
    <brk id="50" max="16383" man="1"/>
  </rowBreaks>
  <ignoredErrors>
    <ignoredError sqref="D21"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P108"/>
  <sheetViews>
    <sheetView showGridLines="0" zoomScaleNormal="100" workbookViewId="0">
      <selection activeCell="C106" sqref="C106"/>
    </sheetView>
  </sheetViews>
  <sheetFormatPr defaultColWidth="15" defaultRowHeight="13.5"/>
  <cols>
    <col min="1" max="1" width="4.7109375" style="111" customWidth="1"/>
    <col min="2" max="2" width="41.85546875" style="111" customWidth="1"/>
    <col min="3" max="5" width="17.7109375" style="111" customWidth="1"/>
    <col min="6" max="16384" width="15" style="111"/>
  </cols>
  <sheetData>
    <row r="2" spans="2:16" ht="14.1" customHeight="1">
      <c r="B2" s="1" t="str">
        <f>'3'!$B$2</f>
        <v>GVK Power (Goindwal Sahib) Limited</v>
      </c>
      <c r="C2" s="251"/>
      <c r="D2" s="251"/>
      <c r="E2" s="251"/>
      <c r="F2" s="102"/>
      <c r="G2" s="102"/>
      <c r="H2" s="102"/>
      <c r="I2" s="102"/>
    </row>
    <row r="3" spans="2:16" ht="15.95" customHeight="1">
      <c r="B3" s="1" t="str">
        <f>'3'!$B$3</f>
        <v>Notes to financial statements for the year ended March 31, 2017</v>
      </c>
      <c r="C3" s="102"/>
      <c r="D3" s="102"/>
      <c r="E3" s="102"/>
      <c r="F3" s="102"/>
      <c r="G3" s="102"/>
      <c r="H3" s="102"/>
      <c r="I3" s="102"/>
    </row>
    <row r="4" spans="2:16" ht="15">
      <c r="B4" s="116" t="str">
        <f>+'12'!B4</f>
        <v>All amounts in INR unless otherwise stated</v>
      </c>
    </row>
    <row r="5" spans="2:16">
      <c r="B5" s="105"/>
      <c r="G5" s="4"/>
      <c r="H5" s="4"/>
      <c r="I5" s="4"/>
      <c r="J5" s="4"/>
      <c r="K5" s="4"/>
      <c r="L5" s="4"/>
      <c r="M5" s="4"/>
      <c r="N5" s="4"/>
      <c r="O5" s="4"/>
      <c r="P5" s="4"/>
    </row>
    <row r="6" spans="2:16" ht="15">
      <c r="B6" s="252" t="s">
        <v>1035</v>
      </c>
      <c r="D6" s="2075"/>
      <c r="E6" s="2075"/>
    </row>
    <row r="7" spans="2:16" ht="15" customHeight="1">
      <c r="B7" s="2076" t="s">
        <v>1</v>
      </c>
      <c r="C7" s="2074" t="s">
        <v>250</v>
      </c>
      <c r="D7" s="2047"/>
      <c r="E7" s="2047"/>
    </row>
    <row r="8" spans="2:16" ht="15">
      <c r="B8" s="2076"/>
      <c r="C8" s="253">
        <v>42825</v>
      </c>
      <c r="D8" s="253">
        <v>42460</v>
      </c>
      <c r="E8" s="253">
        <v>42095</v>
      </c>
    </row>
    <row r="9" spans="2:16" hidden="1">
      <c r="B9" s="254" t="s">
        <v>116</v>
      </c>
      <c r="C9" s="255"/>
      <c r="D9" s="255"/>
      <c r="E9" s="255"/>
    </row>
    <row r="10" spans="2:16" hidden="1">
      <c r="B10" s="254" t="s">
        <v>253</v>
      </c>
      <c r="C10" s="255"/>
      <c r="D10" s="255"/>
      <c r="E10" s="255"/>
    </row>
    <row r="11" spans="2:16" hidden="1">
      <c r="B11" s="254" t="s">
        <v>254</v>
      </c>
      <c r="C11" s="255"/>
      <c r="D11" s="255"/>
      <c r="E11" s="255"/>
    </row>
    <row r="12" spans="2:16" hidden="1">
      <c r="B12" s="254" t="s">
        <v>255</v>
      </c>
      <c r="C12" s="255"/>
      <c r="D12" s="255"/>
      <c r="E12" s="255"/>
    </row>
    <row r="13" spans="2:16" hidden="1">
      <c r="B13" s="254" t="s">
        <v>118</v>
      </c>
      <c r="C13" s="255"/>
      <c r="D13" s="255"/>
      <c r="E13" s="255"/>
    </row>
    <row r="14" spans="2:16">
      <c r="B14" s="254" t="s">
        <v>117</v>
      </c>
      <c r="C14" s="255">
        <v>-6865315393.0948362</v>
      </c>
      <c r="D14" s="255">
        <v>-244512817.31999999</v>
      </c>
      <c r="E14" s="255">
        <v>-70933304</v>
      </c>
    </row>
    <row r="15" spans="2:16" hidden="1">
      <c r="B15" s="254" t="s">
        <v>399</v>
      </c>
      <c r="C15" s="255"/>
      <c r="D15" s="255"/>
      <c r="E15" s="255"/>
    </row>
    <row r="16" spans="2:16" s="678" customFormat="1" hidden="1">
      <c r="B16" s="267" t="s">
        <v>619</v>
      </c>
      <c r="C16" s="169"/>
      <c r="D16" s="169"/>
      <c r="E16" s="169"/>
    </row>
    <row r="17" spans="2:5">
      <c r="B17" s="254" t="s">
        <v>256</v>
      </c>
      <c r="C17" s="255">
        <v>0</v>
      </c>
      <c r="D17" s="255">
        <v>16828767</v>
      </c>
      <c r="E17" s="255">
        <v>53681521</v>
      </c>
    </row>
    <row r="18" spans="2:5" ht="15.75" thickBot="1">
      <c r="B18" s="256" t="s">
        <v>33</v>
      </c>
      <c r="C18" s="173">
        <f>SUM(C9:C17)</f>
        <v>-6865315393.0948362</v>
      </c>
      <c r="D18" s="173">
        <f>SUM(D9:D17)</f>
        <v>-227684050.31999999</v>
      </c>
      <c r="E18" s="173">
        <f>SUM(E9:E17)</f>
        <v>-17251783</v>
      </c>
    </row>
    <row r="19" spans="2:5" ht="14.25" thickTop="1"/>
    <row r="20" spans="2:5" ht="15" hidden="1">
      <c r="B20" s="257" t="s">
        <v>567</v>
      </c>
      <c r="C20" s="258" t="s">
        <v>250</v>
      </c>
      <c r="D20" s="259" t="s">
        <v>250</v>
      </c>
      <c r="E20" s="260"/>
    </row>
    <row r="21" spans="2:5" ht="15" hidden="1">
      <c r="B21" s="261"/>
      <c r="C21" s="253">
        <v>42825</v>
      </c>
      <c r="D21" s="262">
        <v>42460</v>
      </c>
      <c r="E21" s="263"/>
    </row>
    <row r="22" spans="2:5" hidden="1">
      <c r="B22" s="264"/>
      <c r="C22" s="265"/>
      <c r="D22" s="265"/>
      <c r="E22" s="266"/>
    </row>
    <row r="23" spans="2:5" hidden="1">
      <c r="B23" s="267" t="s">
        <v>32</v>
      </c>
      <c r="C23" s="268"/>
      <c r="D23" s="169"/>
      <c r="E23" s="269"/>
    </row>
    <row r="24" spans="2:5" hidden="1">
      <c r="B24" s="267" t="s">
        <v>387</v>
      </c>
      <c r="C24" s="268"/>
      <c r="D24" s="169"/>
      <c r="E24" s="269"/>
    </row>
    <row r="25" spans="2:5" hidden="1">
      <c r="B25" s="267" t="s">
        <v>388</v>
      </c>
      <c r="C25" s="268"/>
      <c r="D25" s="169"/>
      <c r="E25" s="269"/>
    </row>
    <row r="26" spans="2:5" ht="27" hidden="1">
      <c r="B26" s="270" t="s">
        <v>278</v>
      </c>
      <c r="C26" s="267"/>
      <c r="D26" s="169"/>
      <c r="E26" s="269"/>
    </row>
    <row r="27" spans="2:5" ht="27" hidden="1">
      <c r="B27" s="270" t="s">
        <v>257</v>
      </c>
      <c r="C27" s="267"/>
      <c r="D27" s="169"/>
      <c r="E27" s="269"/>
    </row>
    <row r="28" spans="2:5" ht="15" hidden="1">
      <c r="B28" s="271" t="s">
        <v>33</v>
      </c>
      <c r="C28" s="272">
        <f>SUM(C23:C27)</f>
        <v>0</v>
      </c>
      <c r="D28" s="272">
        <f>SUM(D23:D26,-D27)</f>
        <v>0</v>
      </c>
      <c r="E28" s="273"/>
    </row>
    <row r="29" spans="2:5" ht="41.25" hidden="1" customHeight="1">
      <c r="B29" s="2077" t="s">
        <v>524</v>
      </c>
      <c r="C29" s="2078"/>
      <c r="D29" s="2078"/>
      <c r="E29" s="274"/>
    </row>
    <row r="30" spans="2:5" hidden="1"/>
    <row r="31" spans="2:5" ht="15" hidden="1">
      <c r="B31" s="275" t="s">
        <v>568</v>
      </c>
      <c r="C31" s="2074" t="s">
        <v>250</v>
      </c>
      <c r="D31" s="2047"/>
      <c r="E31" s="667"/>
    </row>
    <row r="32" spans="2:5" ht="15" hidden="1">
      <c r="B32" s="276"/>
      <c r="C32" s="262">
        <f>C21</f>
        <v>42825</v>
      </c>
      <c r="D32" s="262">
        <v>42460</v>
      </c>
      <c r="E32" s="263">
        <v>42095</v>
      </c>
    </row>
    <row r="33" spans="2:5" hidden="1">
      <c r="B33" s="267" t="s">
        <v>32</v>
      </c>
      <c r="C33" s="169"/>
      <c r="D33" s="169"/>
      <c r="E33" s="269"/>
    </row>
    <row r="34" spans="2:5" ht="27" hidden="1">
      <c r="B34" s="270" t="s">
        <v>578</v>
      </c>
      <c r="C34" s="169"/>
      <c r="D34" s="169"/>
      <c r="E34" s="269"/>
    </row>
    <row r="35" spans="2:5" hidden="1">
      <c r="B35" s="277" t="s">
        <v>295</v>
      </c>
      <c r="C35" s="169"/>
      <c r="D35" s="169"/>
      <c r="E35" s="269"/>
    </row>
    <row r="36" spans="2:5" ht="15" hidden="1">
      <c r="B36" s="271" t="s">
        <v>33</v>
      </c>
      <c r="C36" s="236">
        <f>SUM(C33:C35)</f>
        <v>0</v>
      </c>
      <c r="D36" s="236">
        <f>SUM(D33:D35)</f>
        <v>0</v>
      </c>
      <c r="E36" s="278">
        <f>SUM(E33:E35)</f>
        <v>0</v>
      </c>
    </row>
    <row r="37" spans="2:5" hidden="1">
      <c r="E37" s="279"/>
    </row>
    <row r="38" spans="2:5" hidden="1">
      <c r="B38" s="2072"/>
      <c r="C38" s="2072"/>
      <c r="D38" s="2072"/>
      <c r="E38" s="2072"/>
    </row>
    <row r="39" spans="2:5" hidden="1"/>
    <row r="40" spans="2:5" ht="15" hidden="1">
      <c r="B40" s="275" t="s">
        <v>569</v>
      </c>
      <c r="C40" s="2079" t="s">
        <v>250</v>
      </c>
      <c r="D40" s="2080"/>
      <c r="E40" s="260" t="s">
        <v>250</v>
      </c>
    </row>
    <row r="41" spans="2:5" ht="15" hidden="1">
      <c r="B41" s="276"/>
      <c r="C41" s="262">
        <f>C32</f>
        <v>42825</v>
      </c>
      <c r="D41" s="262">
        <v>42460</v>
      </c>
      <c r="E41" s="263">
        <v>42095</v>
      </c>
    </row>
    <row r="42" spans="2:5" hidden="1">
      <c r="B42" s="267" t="s">
        <v>32</v>
      </c>
      <c r="C42" s="268"/>
      <c r="D42" s="169"/>
      <c r="E42" s="269"/>
    </row>
    <row r="43" spans="2:5" hidden="1">
      <c r="B43" s="267" t="s">
        <v>466</v>
      </c>
      <c r="C43" s="268"/>
      <c r="D43" s="169"/>
      <c r="E43" s="269"/>
    </row>
    <row r="44" spans="2:5" hidden="1">
      <c r="B44" s="267" t="s">
        <v>467</v>
      </c>
      <c r="C44" s="268"/>
      <c r="D44" s="280"/>
      <c r="E44" s="269"/>
    </row>
    <row r="45" spans="2:5" ht="15" hidden="1">
      <c r="B45" s="271" t="s">
        <v>33</v>
      </c>
      <c r="C45" s="236"/>
      <c r="D45" s="236">
        <f>SUM(D42:D44)</f>
        <v>0</v>
      </c>
      <c r="E45" s="278"/>
    </row>
    <row r="46" spans="2:5" ht="24" hidden="1" customHeight="1">
      <c r="B46" s="2077" t="s">
        <v>579</v>
      </c>
      <c r="C46" s="2078"/>
      <c r="D46" s="2078"/>
      <c r="E46" s="274"/>
    </row>
    <row r="47" spans="2:5" ht="15" hidden="1">
      <c r="B47" s="252"/>
      <c r="C47" s="93"/>
      <c r="D47" s="93"/>
      <c r="E47" s="93"/>
    </row>
    <row r="48" spans="2:5" hidden="1"/>
    <row r="49" spans="2:5" ht="15" hidden="1">
      <c r="B49" s="275" t="s">
        <v>570</v>
      </c>
      <c r="C49" s="2074" t="s">
        <v>250</v>
      </c>
      <c r="D49" s="2047"/>
      <c r="E49" s="260" t="s">
        <v>250</v>
      </c>
    </row>
    <row r="50" spans="2:5" ht="15" hidden="1">
      <c r="B50" s="276"/>
      <c r="C50" s="262">
        <f>C41</f>
        <v>42825</v>
      </c>
      <c r="D50" s="262">
        <v>42460</v>
      </c>
      <c r="E50" s="263">
        <v>42095</v>
      </c>
    </row>
    <row r="51" spans="2:5" hidden="1">
      <c r="B51" s="267" t="s">
        <v>32</v>
      </c>
      <c r="C51" s="169"/>
      <c r="D51" s="169"/>
      <c r="E51" s="668"/>
    </row>
    <row r="52" spans="2:5" ht="40.5" hidden="1">
      <c r="B52" s="270" t="s">
        <v>386</v>
      </c>
      <c r="C52" s="169"/>
      <c r="D52" s="169"/>
      <c r="E52" s="269"/>
    </row>
    <row r="53" spans="2:5" hidden="1">
      <c r="B53" s="281" t="s">
        <v>258</v>
      </c>
      <c r="C53" s="169"/>
      <c r="D53" s="169"/>
      <c r="E53" s="269"/>
    </row>
    <row r="54" spans="2:5" ht="27" hidden="1">
      <c r="B54" s="270" t="s">
        <v>260</v>
      </c>
      <c r="C54" s="169"/>
      <c r="D54" s="169"/>
      <c r="E54" s="269"/>
    </row>
    <row r="55" spans="2:5" ht="40.5" hidden="1">
      <c r="B55" s="270" t="s">
        <v>259</v>
      </c>
      <c r="C55" s="169"/>
      <c r="D55" s="267"/>
      <c r="E55" s="279"/>
    </row>
    <row r="56" spans="2:5" hidden="1">
      <c r="B56" s="282" t="s">
        <v>258</v>
      </c>
      <c r="C56" s="169"/>
      <c r="D56" s="268"/>
      <c r="E56" s="273"/>
    </row>
    <row r="57" spans="2:5" ht="27" hidden="1">
      <c r="B57" s="283" t="s">
        <v>1406</v>
      </c>
      <c r="C57" s="267"/>
      <c r="D57" s="169"/>
      <c r="E57" s="269"/>
    </row>
    <row r="58" spans="2:5" ht="15" hidden="1">
      <c r="B58" s="271" t="s">
        <v>33</v>
      </c>
      <c r="C58" s="284">
        <f>SUM(C51:C57)</f>
        <v>0</v>
      </c>
      <c r="D58" s="284">
        <f>SUM(D51:D57)</f>
        <v>0</v>
      </c>
      <c r="E58" s="285"/>
    </row>
    <row r="59" spans="2:5" ht="15" hidden="1">
      <c r="B59" s="252"/>
      <c r="C59" s="286"/>
      <c r="D59" s="286"/>
      <c r="E59" s="286"/>
    </row>
    <row r="60" spans="2:5" ht="40.5" hidden="1" customHeight="1">
      <c r="B60" s="2068" t="s">
        <v>525</v>
      </c>
      <c r="C60" s="2069"/>
      <c r="D60" s="2069"/>
      <c r="E60" s="274"/>
    </row>
    <row r="61" spans="2:5" ht="26.25" hidden="1" customHeight="1">
      <c r="B61" s="2069"/>
      <c r="C61" s="2069"/>
      <c r="D61" s="2069"/>
      <c r="E61" s="274"/>
    </row>
    <row r="62" spans="2:5" ht="16.5" hidden="1" customHeight="1">
      <c r="B62" s="274"/>
      <c r="C62" s="274"/>
      <c r="D62" s="274"/>
      <c r="E62" s="274"/>
    </row>
    <row r="63" spans="2:5" ht="36" hidden="1" customHeight="1">
      <c r="B63" s="2070" t="s">
        <v>526</v>
      </c>
      <c r="C63" s="2071"/>
      <c r="D63" s="2071"/>
      <c r="E63" s="287"/>
    </row>
    <row r="64" spans="2:5" ht="36" hidden="1" customHeight="1">
      <c r="B64" s="288" t="s">
        <v>1</v>
      </c>
      <c r="C64" s="289" t="s">
        <v>410</v>
      </c>
      <c r="D64" s="290" t="s">
        <v>376</v>
      </c>
      <c r="E64" s="287"/>
    </row>
    <row r="65" spans="2:5" hidden="1">
      <c r="B65" s="291" t="s">
        <v>527</v>
      </c>
      <c r="C65" s="292"/>
      <c r="D65" s="293"/>
      <c r="E65" s="287"/>
    </row>
    <row r="66" spans="2:5" hidden="1">
      <c r="B66" s="291" t="s">
        <v>377</v>
      </c>
      <c r="C66" s="292"/>
      <c r="D66" s="293"/>
      <c r="E66" s="287"/>
    </row>
    <row r="67" spans="2:5" hidden="1">
      <c r="B67" s="291" t="s">
        <v>55</v>
      </c>
      <c r="C67" s="292"/>
      <c r="D67" s="293"/>
      <c r="E67" s="287"/>
    </row>
    <row r="68" spans="2:5" hidden="1">
      <c r="B68" s="291" t="s">
        <v>57</v>
      </c>
      <c r="C68" s="292"/>
      <c r="D68" s="293"/>
      <c r="E68" s="287"/>
    </row>
    <row r="69" spans="2:5" hidden="1">
      <c r="B69" s="291" t="s">
        <v>528</v>
      </c>
      <c r="C69" s="292"/>
      <c r="D69" s="293"/>
      <c r="E69" s="287"/>
    </row>
    <row r="70" spans="2:5" hidden="1">
      <c r="B70" s="294" t="s">
        <v>28</v>
      </c>
      <c r="C70" s="295"/>
      <c r="D70" s="296"/>
      <c r="E70" s="287"/>
    </row>
    <row r="71" spans="2:5" ht="15" hidden="1">
      <c r="B71" s="252"/>
      <c r="C71" s="286"/>
      <c r="D71" s="286"/>
      <c r="E71" s="286"/>
    </row>
    <row r="72" spans="2:5" ht="15" hidden="1">
      <c r="B72" s="275" t="s">
        <v>571</v>
      </c>
      <c r="C72" s="259" t="s">
        <v>250</v>
      </c>
      <c r="D72" s="259" t="s">
        <v>250</v>
      </c>
      <c r="E72" s="260" t="s">
        <v>250</v>
      </c>
    </row>
    <row r="73" spans="2:5" ht="15" hidden="1">
      <c r="B73" s="276"/>
      <c r="C73" s="262">
        <f>C41</f>
        <v>42825</v>
      </c>
      <c r="D73" s="262">
        <v>42460</v>
      </c>
      <c r="E73" s="263">
        <v>42095</v>
      </c>
    </row>
    <row r="74" spans="2:5" hidden="1">
      <c r="B74" s="264"/>
      <c r="C74" s="264"/>
      <c r="D74" s="264"/>
      <c r="E74" s="279"/>
    </row>
    <row r="75" spans="2:5" hidden="1">
      <c r="B75" s="267" t="s">
        <v>32</v>
      </c>
      <c r="C75" s="268"/>
      <c r="D75" s="169"/>
      <c r="E75" s="269"/>
    </row>
    <row r="76" spans="2:5" ht="27" hidden="1">
      <c r="B76" s="270" t="s">
        <v>450</v>
      </c>
      <c r="C76" s="169"/>
      <c r="D76" s="169"/>
      <c r="E76" s="269"/>
    </row>
    <row r="77" spans="2:5" ht="15" hidden="1">
      <c r="B77" s="271" t="s">
        <v>33</v>
      </c>
      <c r="C77" s="284"/>
      <c r="D77" s="284">
        <f>SUM(D75:D76)</f>
        <v>0</v>
      </c>
      <c r="E77" s="285">
        <f>SUM(E75:E76)</f>
        <v>0</v>
      </c>
    </row>
    <row r="78" spans="2:5" ht="24" hidden="1" customHeight="1">
      <c r="B78" s="2072" t="s">
        <v>529</v>
      </c>
      <c r="C78" s="2073"/>
      <c r="D78" s="2073"/>
      <c r="E78" s="287"/>
    </row>
    <row r="79" spans="2:5" ht="24" hidden="1" customHeight="1">
      <c r="B79" s="2073"/>
      <c r="C79" s="2073"/>
      <c r="D79" s="2073"/>
      <c r="E79" s="287"/>
    </row>
    <row r="80" spans="2:5" ht="24" hidden="1" customHeight="1">
      <c r="B80" s="2073"/>
      <c r="C80" s="2073"/>
      <c r="D80" s="2073"/>
      <c r="E80" s="287"/>
    </row>
    <row r="82" spans="2:7" ht="15">
      <c r="B82" s="275" t="s">
        <v>834</v>
      </c>
      <c r="C82" s="259" t="s">
        <v>250</v>
      </c>
      <c r="D82" s="297" t="s">
        <v>250</v>
      </c>
      <c r="E82" s="790" t="s">
        <v>250</v>
      </c>
    </row>
    <row r="83" spans="2:7" ht="15">
      <c r="B83" s="276"/>
      <c r="C83" s="262">
        <f>C73</f>
        <v>42825</v>
      </c>
      <c r="D83" s="299">
        <v>42460</v>
      </c>
      <c r="E83" s="262">
        <f>+E8</f>
        <v>42095</v>
      </c>
    </row>
    <row r="84" spans="2:7">
      <c r="B84" s="267" t="s">
        <v>32</v>
      </c>
      <c r="C84" s="268">
        <v>-244512817.31999999</v>
      </c>
      <c r="D84" s="301">
        <v>-70933304</v>
      </c>
      <c r="E84" s="169">
        <v>-15534253</v>
      </c>
    </row>
    <row r="85" spans="2:7">
      <c r="B85" s="267" t="s">
        <v>1305</v>
      </c>
      <c r="C85" s="169">
        <v>-6620802575.7748365</v>
      </c>
      <c r="D85" s="301">
        <v>-173579513.31999999</v>
      </c>
      <c r="E85" s="169">
        <v>-55399051</v>
      </c>
      <c r="G85" s="302"/>
    </row>
    <row r="86" spans="2:7" ht="15">
      <c r="B86" s="271" t="s">
        <v>33</v>
      </c>
      <c r="C86" s="284">
        <f>SUM(C84:C85)</f>
        <v>-6865315393.0948362</v>
      </c>
      <c r="D86" s="303">
        <f>SUM(D84:D85)</f>
        <v>-244512817.31999999</v>
      </c>
      <c r="E86" s="791">
        <f>SUM(E84:E85)</f>
        <v>-70933304</v>
      </c>
      <c r="F86" s="304"/>
    </row>
    <row r="87" spans="2:7" ht="15">
      <c r="B87" s="252"/>
      <c r="C87" s="286"/>
      <c r="D87" s="286"/>
      <c r="E87" s="286"/>
      <c r="F87" s="304"/>
    </row>
    <row r="88" spans="2:7" ht="15">
      <c r="B88" s="252"/>
      <c r="C88" s="286"/>
      <c r="D88" s="286"/>
      <c r="E88" s="286"/>
      <c r="F88" s="304"/>
    </row>
    <row r="89" spans="2:7" ht="15" hidden="1">
      <c r="B89" s="275" t="s">
        <v>572</v>
      </c>
      <c r="C89" s="259" t="s">
        <v>250</v>
      </c>
      <c r="D89" s="297" t="s">
        <v>250</v>
      </c>
      <c r="E89" s="298" t="s">
        <v>250</v>
      </c>
    </row>
    <row r="90" spans="2:7" ht="15" hidden="1">
      <c r="B90" s="276"/>
      <c r="C90" s="262">
        <f>C83</f>
        <v>42825</v>
      </c>
      <c r="D90" s="299">
        <v>42460</v>
      </c>
      <c r="E90" s="300">
        <v>42095</v>
      </c>
    </row>
    <row r="91" spans="2:7" hidden="1">
      <c r="B91" s="254" t="s">
        <v>32</v>
      </c>
      <c r="C91" s="305"/>
      <c r="D91" s="301"/>
      <c r="E91" s="246">
        <f>ROUND(2614267/10^6,0)</f>
        <v>3</v>
      </c>
    </row>
    <row r="92" spans="2:7" hidden="1">
      <c r="B92" s="254" t="s">
        <v>262</v>
      </c>
      <c r="C92" s="305"/>
      <c r="D92" s="306"/>
      <c r="E92" s="307">
        <v>0</v>
      </c>
    </row>
    <row r="93" spans="2:7" ht="15" hidden="1">
      <c r="B93" s="308" t="s">
        <v>33</v>
      </c>
      <c r="C93" s="309"/>
      <c r="D93" s="310">
        <f>SUM(D91:D92)</f>
        <v>0</v>
      </c>
      <c r="E93" s="311">
        <f>SUM(E91:E92)</f>
        <v>3</v>
      </c>
    </row>
    <row r="94" spans="2:7" hidden="1">
      <c r="B94" s="2067" t="s">
        <v>530</v>
      </c>
      <c r="C94" s="2067"/>
      <c r="D94" s="2067"/>
      <c r="E94" s="2067"/>
    </row>
    <row r="95" spans="2:7" s="1379" customFormat="1" ht="15">
      <c r="B95" s="275" t="s">
        <v>1199</v>
      </c>
      <c r="C95" s="259" t="s">
        <v>250</v>
      </c>
      <c r="D95" s="297" t="s">
        <v>250</v>
      </c>
      <c r="E95" s="790" t="s">
        <v>250</v>
      </c>
    </row>
    <row r="96" spans="2:7" s="1379" customFormat="1" ht="15">
      <c r="B96" s="276"/>
      <c r="C96" s="262">
        <f>+C83</f>
        <v>42825</v>
      </c>
      <c r="D96" s="299">
        <f>+D83</f>
        <v>42460</v>
      </c>
      <c r="E96" s="262">
        <f>+E83</f>
        <v>42095</v>
      </c>
    </row>
    <row r="97" spans="2:6" s="1379" customFormat="1">
      <c r="B97" s="267" t="s">
        <v>32</v>
      </c>
      <c r="C97" s="268">
        <v>16828767</v>
      </c>
      <c r="D97" s="301">
        <v>53681521</v>
      </c>
      <c r="E97" s="169">
        <v>508590961</v>
      </c>
    </row>
    <row r="98" spans="2:6" s="1379" customFormat="1">
      <c r="B98" s="267" t="s">
        <v>1200</v>
      </c>
      <c r="C98" s="268">
        <v>476597338</v>
      </c>
      <c r="D98" s="301">
        <v>1188524246</v>
      </c>
      <c r="E98" s="169">
        <v>1611290560</v>
      </c>
    </row>
    <row r="99" spans="2:6" s="1379" customFormat="1">
      <c r="B99" s="267" t="s">
        <v>1405</v>
      </c>
      <c r="C99" s="268">
        <v>-492501100</v>
      </c>
      <c r="D99" s="301">
        <v>-1225377000</v>
      </c>
      <c r="E99" s="169">
        <v>-2066200000</v>
      </c>
    </row>
    <row r="100" spans="2:6" s="1598" customFormat="1">
      <c r="B100" s="267" t="s">
        <v>1367</v>
      </c>
      <c r="C100" s="268">
        <v>-925005</v>
      </c>
      <c r="D100" s="301"/>
      <c r="E100" s="169"/>
    </row>
    <row r="101" spans="2:6" s="1379" customFormat="1" ht="15">
      <c r="B101" s="271" t="s">
        <v>33</v>
      </c>
      <c r="C101" s="284">
        <f>SUM(C97:C100)</f>
        <v>0</v>
      </c>
      <c r="D101" s="303">
        <f>SUM(D97:D99)</f>
        <v>16828767</v>
      </c>
      <c r="E101" s="791">
        <f>SUM(E97:E99)</f>
        <v>53681521</v>
      </c>
      <c r="F101" s="304"/>
    </row>
    <row r="106" spans="2:6">
      <c r="C106" s="304"/>
    </row>
    <row r="107" spans="2:6">
      <c r="C107" s="28"/>
    </row>
    <row r="108" spans="2:6">
      <c r="C108" s="304"/>
    </row>
  </sheetData>
  <mergeCells count="13">
    <mergeCell ref="D6:E6"/>
    <mergeCell ref="B7:B8"/>
    <mergeCell ref="B38:E38"/>
    <mergeCell ref="B29:D29"/>
    <mergeCell ref="B46:D46"/>
    <mergeCell ref="C7:E7"/>
    <mergeCell ref="C31:D31"/>
    <mergeCell ref="C40:D40"/>
    <mergeCell ref="B94:E94"/>
    <mergeCell ref="B60:D61"/>
    <mergeCell ref="B63:D63"/>
    <mergeCell ref="B78:D80"/>
    <mergeCell ref="C49:D49"/>
  </mergeCells>
  <pageMargins left="0.55118110236220474" right="0.74803149606299213" top="0.98425196850393704" bottom="0.98425196850393704" header="0.51181102362204722" footer="0.51181102362204722"/>
  <pageSetup paperSize="9" scale="85" fitToHeight="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P81"/>
  <sheetViews>
    <sheetView showGridLines="0" zoomScaleNormal="100" workbookViewId="0">
      <selection activeCell="E15" sqref="E15"/>
    </sheetView>
  </sheetViews>
  <sheetFormatPr defaultColWidth="16.7109375" defaultRowHeight="13.5"/>
  <cols>
    <col min="1" max="1" width="4.7109375" style="105" customWidth="1"/>
    <col min="2" max="2" width="43.7109375" style="105" customWidth="1"/>
    <col min="3" max="5" width="20.7109375" style="105" customWidth="1"/>
    <col min="6" max="6" width="16.7109375" style="105"/>
    <col min="7" max="7" width="17" style="105" bestFit="1" customWidth="1"/>
    <col min="8" max="16384" width="16.7109375" style="105"/>
  </cols>
  <sheetData>
    <row r="2" spans="2:16" ht="14.1" customHeight="1">
      <c r="B2" s="1" t="str">
        <f>'3'!$B$2</f>
        <v>GVK Power (Goindwal Sahib) Limited</v>
      </c>
      <c r="C2" s="1"/>
      <c r="D2" s="1"/>
      <c r="E2" s="1"/>
    </row>
    <row r="3" spans="2:16" ht="15.95" customHeight="1">
      <c r="B3" s="1" t="str">
        <f>'3'!$B$3</f>
        <v>Notes to financial statements for the year ended March 31, 2017</v>
      </c>
      <c r="C3" s="1"/>
      <c r="D3" s="1"/>
      <c r="E3" s="1"/>
      <c r="F3" s="102"/>
      <c r="G3" s="102"/>
      <c r="H3" s="102"/>
      <c r="I3" s="102"/>
    </row>
    <row r="4" spans="2:16" ht="15.95" customHeight="1">
      <c r="B4" s="1204" t="str">
        <f>+'13'!B4</f>
        <v>All amounts in INR unless otherwise stated</v>
      </c>
      <c r="C4" s="1204"/>
      <c r="D4" s="1204"/>
      <c r="E4" s="1204"/>
      <c r="F4" s="102"/>
      <c r="G4" s="102"/>
      <c r="H4" s="102"/>
      <c r="I4" s="102"/>
    </row>
    <row r="5" spans="2:16" ht="12.75" customHeight="1">
      <c r="C5" s="73"/>
      <c r="D5" s="73"/>
      <c r="E5" s="73"/>
      <c r="F5" s="73"/>
      <c r="G5" s="4"/>
      <c r="H5" s="4"/>
      <c r="I5" s="4"/>
      <c r="J5" s="4"/>
      <c r="K5" s="4"/>
      <c r="L5" s="4"/>
      <c r="M5" s="4"/>
      <c r="N5" s="4"/>
      <c r="O5" s="4"/>
      <c r="P5" s="4"/>
    </row>
    <row r="6" spans="2:16" ht="12.75" customHeight="1">
      <c r="B6" s="116" t="s">
        <v>888</v>
      </c>
      <c r="D6" s="2038"/>
      <c r="E6" s="2038"/>
      <c r="F6" s="73"/>
      <c r="G6" s="73"/>
      <c r="H6" s="73"/>
      <c r="I6" s="73"/>
    </row>
    <row r="7" spans="2:16" ht="12.75" customHeight="1">
      <c r="B7" s="2088" t="s">
        <v>1</v>
      </c>
      <c r="C7" s="2083" t="s">
        <v>250</v>
      </c>
      <c r="D7" s="2084"/>
      <c r="E7" s="2084"/>
      <c r="F7" s="73"/>
      <c r="G7" s="73"/>
      <c r="H7" s="73"/>
      <c r="I7" s="73"/>
    </row>
    <row r="8" spans="2:16" ht="12.75" customHeight="1">
      <c r="B8" s="2089"/>
      <c r="C8" s="150">
        <v>42825</v>
      </c>
      <c r="D8" s="150">
        <v>42460</v>
      </c>
      <c r="E8" s="150">
        <v>42095</v>
      </c>
      <c r="F8" s="73"/>
      <c r="G8" s="73"/>
      <c r="H8" s="73"/>
      <c r="I8" s="73"/>
    </row>
    <row r="9" spans="2:16" ht="12.75" hidden="1" customHeight="1">
      <c r="B9" s="151" t="s">
        <v>221</v>
      </c>
      <c r="C9" s="152"/>
      <c r="D9" s="152"/>
      <c r="E9" s="152"/>
      <c r="F9" s="73"/>
      <c r="G9" s="73"/>
      <c r="H9" s="73"/>
      <c r="I9" s="73"/>
    </row>
    <row r="10" spans="2:16" ht="12.75" hidden="1" customHeight="1">
      <c r="B10" s="210" t="s">
        <v>607</v>
      </c>
      <c r="C10" s="123"/>
      <c r="D10" s="123"/>
      <c r="E10" s="123"/>
      <c r="F10" s="679"/>
      <c r="G10" s="679"/>
      <c r="H10" s="679"/>
      <c r="I10" s="679"/>
    </row>
    <row r="11" spans="2:16" ht="12.75" hidden="1" customHeight="1">
      <c r="B11" s="210" t="s">
        <v>279</v>
      </c>
      <c r="C11" s="176"/>
      <c r="D11" s="153"/>
      <c r="E11" s="153"/>
      <c r="F11" s="73"/>
      <c r="G11" s="73"/>
      <c r="H11" s="73"/>
      <c r="I11" s="73"/>
    </row>
    <row r="12" spans="2:16" ht="12.75" hidden="1" customHeight="1">
      <c r="B12" s="154" t="s">
        <v>15</v>
      </c>
      <c r="C12" s="211">
        <f>SUM(C9:C11)</f>
        <v>0</v>
      </c>
      <c r="D12" s="211">
        <f t="shared" ref="D12:E12" si="0">SUM(D9:D11)</f>
        <v>0</v>
      </c>
      <c r="E12" s="211">
        <f t="shared" si="0"/>
        <v>0</v>
      </c>
      <c r="F12" s="73"/>
      <c r="G12" s="73"/>
      <c r="H12" s="73"/>
      <c r="I12" s="73"/>
    </row>
    <row r="13" spans="2:16" ht="12.75" hidden="1" customHeight="1">
      <c r="B13" s="156"/>
      <c r="C13" s="157"/>
      <c r="D13" s="157"/>
      <c r="E13" s="157"/>
      <c r="F13" s="73"/>
      <c r="G13" s="73"/>
      <c r="H13" s="73"/>
      <c r="I13" s="73"/>
    </row>
    <row r="14" spans="2:16" ht="12.75" customHeight="1">
      <c r="B14" s="151"/>
      <c r="C14" s="153"/>
      <c r="D14" s="152"/>
      <c r="E14" s="152"/>
      <c r="F14" s="73"/>
      <c r="G14" s="73"/>
      <c r="H14" s="73"/>
      <c r="I14" s="73"/>
    </row>
    <row r="15" spans="2:16" ht="12.75" customHeight="1">
      <c r="B15" s="210" t="s">
        <v>582</v>
      </c>
      <c r="C15" s="153"/>
      <c r="D15" s="153"/>
      <c r="E15" s="176"/>
      <c r="F15" s="73"/>
      <c r="G15" s="993"/>
      <c r="H15" s="73"/>
      <c r="I15" s="73"/>
    </row>
    <row r="16" spans="2:16" ht="12.75" hidden="1" customHeight="1">
      <c r="B16" s="684" t="s">
        <v>618</v>
      </c>
      <c r="C16" s="189"/>
      <c r="D16" s="189"/>
      <c r="E16" s="212"/>
      <c r="F16" s="679"/>
      <c r="G16" s="679"/>
      <c r="H16" s="679"/>
      <c r="I16" s="679"/>
    </row>
    <row r="17" spans="2:9" ht="12.75" hidden="1" customHeight="1">
      <c r="B17" s="210" t="s">
        <v>599</v>
      </c>
      <c r="C17" s="153"/>
      <c r="D17" s="153"/>
      <c r="E17" s="176"/>
      <c r="F17" s="73"/>
      <c r="G17" s="73"/>
      <c r="H17" s="73"/>
      <c r="I17" s="73"/>
    </row>
    <row r="18" spans="2:9" ht="12.75" customHeight="1">
      <c r="B18" s="684" t="s">
        <v>604</v>
      </c>
      <c r="C18" s="189"/>
      <c r="D18" s="189"/>
      <c r="E18" s="212">
        <v>958377192</v>
      </c>
      <c r="F18" s="679"/>
      <c r="G18" s="679"/>
      <c r="H18" s="679"/>
      <c r="I18" s="679"/>
    </row>
    <row r="19" spans="2:9" ht="12.75" customHeight="1">
      <c r="B19" s="210" t="s">
        <v>603</v>
      </c>
      <c r="C19" s="189"/>
      <c r="D19" s="189"/>
      <c r="E19" s="212">
        <v>6723908</v>
      </c>
      <c r="F19" s="73"/>
      <c r="G19" s="73"/>
      <c r="H19" s="73"/>
      <c r="I19" s="73"/>
    </row>
    <row r="20" spans="2:9" ht="12.75" hidden="1" customHeight="1">
      <c r="B20" s="210" t="s">
        <v>583</v>
      </c>
      <c r="C20" s="153"/>
      <c r="D20" s="153"/>
      <c r="E20" s="153"/>
      <c r="F20" s="73"/>
      <c r="G20" s="73"/>
      <c r="H20" s="73"/>
      <c r="I20" s="73"/>
    </row>
    <row r="21" spans="2:9" ht="12.75" hidden="1" customHeight="1">
      <c r="B21" s="210" t="s">
        <v>28</v>
      </c>
      <c r="C21" s="153"/>
      <c r="D21" s="153"/>
      <c r="E21" s="153"/>
      <c r="F21" s="73"/>
      <c r="G21" s="73"/>
      <c r="H21" s="73"/>
      <c r="I21" s="73"/>
    </row>
    <row r="22" spans="2:9" ht="12.75" hidden="1" customHeight="1">
      <c r="B22" s="213" t="s">
        <v>584</v>
      </c>
      <c r="C22" s="153"/>
      <c r="D22" s="153"/>
      <c r="E22" s="153"/>
      <c r="F22" s="73"/>
      <c r="G22" s="73"/>
      <c r="H22" s="73"/>
      <c r="I22" s="73"/>
    </row>
    <row r="23" spans="2:9" ht="12.75" hidden="1" customHeight="1">
      <c r="B23" s="214" t="s">
        <v>585</v>
      </c>
      <c r="C23" s="153"/>
      <c r="D23" s="153"/>
      <c r="E23" s="153"/>
      <c r="F23" s="73"/>
      <c r="G23" s="73"/>
      <c r="H23" s="73"/>
      <c r="I23" s="73"/>
    </row>
    <row r="24" spans="2:9" ht="12.75" hidden="1" customHeight="1">
      <c r="B24" s="214" t="s">
        <v>586</v>
      </c>
      <c r="C24" s="153"/>
      <c r="D24" s="153"/>
      <c r="E24" s="153"/>
      <c r="F24" s="73"/>
      <c r="G24" s="73"/>
      <c r="H24" s="73"/>
      <c r="I24" s="73"/>
    </row>
    <row r="25" spans="2:9" ht="12.75" hidden="1" customHeight="1">
      <c r="B25" s="215" t="s">
        <v>587</v>
      </c>
      <c r="C25" s="189"/>
      <c r="D25" s="153"/>
      <c r="E25" s="153"/>
      <c r="F25" s="73"/>
      <c r="G25" s="73"/>
      <c r="H25" s="73"/>
      <c r="I25" s="73"/>
    </row>
    <row r="26" spans="2:9" ht="12.75" customHeight="1">
      <c r="B26" s="684" t="s">
        <v>607</v>
      </c>
      <c r="C26" s="189"/>
      <c r="D26" s="189"/>
      <c r="E26" s="189">
        <v>2079694183</v>
      </c>
      <c r="F26" s="679"/>
      <c r="G26" s="679"/>
      <c r="H26" s="679"/>
      <c r="I26" s="679"/>
    </row>
    <row r="27" spans="2:9" ht="12.75" customHeight="1">
      <c r="B27" s="684" t="s">
        <v>1201</v>
      </c>
      <c r="C27" s="189"/>
      <c r="D27" s="189"/>
      <c r="E27" s="153">
        <v>0</v>
      </c>
      <c r="F27" s="73"/>
      <c r="G27" s="73"/>
      <c r="H27" s="73"/>
      <c r="I27" s="73"/>
    </row>
    <row r="28" spans="2:9" ht="12.75" customHeight="1">
      <c r="B28" s="684" t="s">
        <v>809</v>
      </c>
      <c r="C28" s="189"/>
      <c r="D28" s="189"/>
      <c r="E28" s="189">
        <v>7907845</v>
      </c>
      <c r="F28" s="783"/>
      <c r="G28" s="783"/>
      <c r="H28" s="783"/>
      <c r="I28" s="783"/>
    </row>
    <row r="29" spans="2:9" ht="12.75" customHeight="1">
      <c r="B29" s="154" t="s">
        <v>352</v>
      </c>
      <c r="C29" s="211">
        <f>ROUND(SUM(C15:C28),0)</f>
        <v>0</v>
      </c>
      <c r="D29" s="211">
        <f>ROUND(SUM(D15:D28),0)</f>
        <v>0</v>
      </c>
      <c r="E29" s="211">
        <f>ROUND(SUM(E15:E28),0)</f>
        <v>3052703128</v>
      </c>
      <c r="F29" s="73"/>
      <c r="G29" s="73"/>
      <c r="H29" s="73"/>
      <c r="I29" s="73"/>
    </row>
    <row r="30" spans="2:9" ht="12.75" customHeight="1">
      <c r="C30" s="73"/>
      <c r="D30" s="73"/>
      <c r="E30" s="73"/>
      <c r="F30" s="73"/>
      <c r="G30" s="73"/>
      <c r="H30" s="73"/>
      <c r="I30" s="73"/>
    </row>
    <row r="31" spans="2:9" ht="15.75" hidden="1" thickTop="1">
      <c r="B31" s="188"/>
      <c r="C31" s="227"/>
      <c r="D31" s="228"/>
      <c r="E31" s="228"/>
      <c r="F31" s="226"/>
      <c r="G31" s="226"/>
    </row>
    <row r="32" spans="2:9" ht="15" hidden="1">
      <c r="B32" s="151" t="s">
        <v>30</v>
      </c>
      <c r="C32" s="152"/>
      <c r="D32" s="152"/>
      <c r="E32" s="152"/>
    </row>
    <row r="33" spans="2:7" ht="15" hidden="1">
      <c r="B33" s="229" t="s">
        <v>264</v>
      </c>
      <c r="C33" s="152"/>
      <c r="E33" s="152"/>
    </row>
    <row r="34" spans="2:7" hidden="1">
      <c r="B34" s="152" t="s">
        <v>580</v>
      </c>
      <c r="C34" s="220"/>
      <c r="D34" s="153"/>
      <c r="E34" s="153"/>
    </row>
    <row r="35" spans="2:7" hidden="1">
      <c r="B35" s="152" t="s">
        <v>31</v>
      </c>
      <c r="C35" s="152"/>
      <c r="D35" s="153"/>
      <c r="E35" s="152"/>
    </row>
    <row r="36" spans="2:7" ht="27" hidden="1">
      <c r="B36" s="230" t="s">
        <v>265</v>
      </c>
      <c r="C36" s="220"/>
      <c r="D36" s="153"/>
      <c r="E36" s="152"/>
    </row>
    <row r="37" spans="2:7" ht="15" hidden="1">
      <c r="B37" s="231" t="s">
        <v>355</v>
      </c>
      <c r="C37" s="211">
        <v>0</v>
      </c>
      <c r="D37" s="211">
        <v>0</v>
      </c>
      <c r="E37" s="211">
        <f>SUM(E34:E36)</f>
        <v>0</v>
      </c>
    </row>
    <row r="38" spans="2:7" ht="15">
      <c r="B38" s="666" t="s">
        <v>890</v>
      </c>
      <c r="C38" s="660"/>
      <c r="D38" s="660"/>
      <c r="E38" s="660"/>
      <c r="F38" s="660"/>
      <c r="G38" s="660"/>
    </row>
    <row r="39" spans="2:7" ht="15">
      <c r="B39" s="815" t="s">
        <v>836</v>
      </c>
      <c r="C39" s="238"/>
      <c r="D39" s="239"/>
      <c r="E39" s="240"/>
      <c r="F39" s="2082"/>
      <c r="G39" s="2082"/>
    </row>
    <row r="40" spans="2:7" ht="15">
      <c r="B40" s="816" t="s">
        <v>413</v>
      </c>
      <c r="C40" s="238"/>
      <c r="D40" s="239"/>
      <c r="E40" s="239"/>
      <c r="F40" s="2082"/>
      <c r="G40" s="2082"/>
    </row>
    <row r="41" spans="2:7" ht="15">
      <c r="B41" s="816" t="s">
        <v>414</v>
      </c>
      <c r="C41" s="238"/>
      <c r="D41" s="239"/>
      <c r="E41" s="239"/>
      <c r="F41" s="241"/>
      <c r="G41" s="241"/>
    </row>
    <row r="42" spans="2:7">
      <c r="B42" s="804" t="s">
        <v>821</v>
      </c>
      <c r="C42" s="805"/>
      <c r="D42" s="805"/>
      <c r="E42" s="806"/>
      <c r="F42" s="806"/>
      <c r="G42" s="241"/>
    </row>
    <row r="43" spans="2:7" ht="30" customHeight="1">
      <c r="B43" s="1981" t="s">
        <v>1407</v>
      </c>
      <c r="C43" s="1981"/>
      <c r="D43" s="1981"/>
      <c r="E43" s="1981"/>
      <c r="F43" s="1533"/>
      <c r="G43" s="241"/>
    </row>
    <row r="44" spans="2:7" ht="27.75" customHeight="1">
      <c r="B44" s="1981" t="s">
        <v>819</v>
      </c>
      <c r="C44" s="1981"/>
      <c r="D44" s="1981"/>
      <c r="E44" s="1981"/>
      <c r="F44" s="1533"/>
      <c r="G44" s="241"/>
    </row>
    <row r="45" spans="2:7">
      <c r="B45" s="804" t="s">
        <v>820</v>
      </c>
      <c r="C45" s="805"/>
      <c r="D45" s="805"/>
      <c r="E45" s="806"/>
      <c r="F45" s="806"/>
      <c r="G45" s="241"/>
    </row>
    <row r="46" spans="2:7" ht="6" customHeight="1">
      <c r="B46" s="242" t="s">
        <v>11</v>
      </c>
      <c r="C46" s="242"/>
      <c r="D46" s="239"/>
      <c r="E46" s="239"/>
      <c r="F46" s="241"/>
      <c r="G46" s="241"/>
    </row>
    <row r="47" spans="2:7" ht="15">
      <c r="B47" s="816" t="s">
        <v>415</v>
      </c>
      <c r="C47" s="242"/>
      <c r="D47" s="239"/>
      <c r="E47" s="239"/>
      <c r="F47" s="2082"/>
      <c r="G47" s="2082"/>
    </row>
    <row r="48" spans="2:7" ht="15">
      <c r="B48" s="807" t="s">
        <v>712</v>
      </c>
      <c r="C48" s="805"/>
      <c r="D48" s="805"/>
      <c r="E48" s="806"/>
      <c r="F48" s="806"/>
      <c r="G48" s="808"/>
    </row>
    <row r="49" spans="2:7" ht="60" customHeight="1">
      <c r="B49" s="2090" t="s">
        <v>713</v>
      </c>
      <c r="C49" s="2090"/>
      <c r="D49" s="2090"/>
      <c r="E49" s="2090"/>
      <c r="F49" s="100"/>
      <c r="G49" s="808"/>
    </row>
    <row r="50" spans="2:7" ht="6" customHeight="1">
      <c r="B50" s="994"/>
      <c r="C50" s="994"/>
      <c r="D50" s="994"/>
      <c r="E50" s="994"/>
      <c r="F50" s="994"/>
      <c r="G50" s="808"/>
    </row>
    <row r="51" spans="2:7" ht="30" customHeight="1">
      <c r="B51" s="2085" t="s">
        <v>1408</v>
      </c>
      <c r="C51" s="2085"/>
      <c r="D51" s="2085"/>
      <c r="E51" s="2085"/>
      <c r="F51" s="1579"/>
      <c r="G51" s="808"/>
    </row>
    <row r="52" spans="2:7" ht="6" customHeight="1">
      <c r="B52" s="995"/>
      <c r="C52" s="809"/>
      <c r="D52" s="809"/>
      <c r="E52" s="806"/>
      <c r="F52" s="806"/>
      <c r="G52" s="808"/>
    </row>
    <row r="53" spans="2:7" ht="15">
      <c r="B53" s="810" t="s">
        <v>1306</v>
      </c>
      <c r="C53" s="809"/>
      <c r="D53" s="809"/>
      <c r="E53" s="806"/>
      <c r="F53" s="806"/>
      <c r="G53" s="808"/>
    </row>
    <row r="54" spans="2:7" ht="60" customHeight="1">
      <c r="B54" s="2090" t="s">
        <v>714</v>
      </c>
      <c r="C54" s="2090"/>
      <c r="D54" s="2090"/>
      <c r="E54" s="2090"/>
      <c r="F54" s="100"/>
      <c r="G54" s="808"/>
    </row>
    <row r="55" spans="2:7" ht="6" customHeight="1">
      <c r="B55" s="994"/>
      <c r="C55" s="994"/>
      <c r="D55" s="994"/>
      <c r="E55" s="994"/>
      <c r="F55" s="994"/>
      <c r="G55" s="808"/>
    </row>
    <row r="56" spans="2:7" ht="30" customHeight="1">
      <c r="B56" s="2090" t="s">
        <v>1409</v>
      </c>
      <c r="C56" s="2090"/>
      <c r="D56" s="2090"/>
      <c r="E56" s="2090"/>
      <c r="F56" s="1579"/>
      <c r="G56" s="808"/>
    </row>
    <row r="57" spans="2:7" ht="6" customHeight="1">
      <c r="B57" s="1581"/>
      <c r="C57" s="811"/>
      <c r="D57" s="811"/>
      <c r="E57" s="811"/>
      <c r="F57" s="811"/>
      <c r="G57" s="808"/>
    </row>
    <row r="58" spans="2:7" ht="15">
      <c r="B58" s="810" t="s">
        <v>1328</v>
      </c>
      <c r="C58" s="809"/>
      <c r="D58" s="809"/>
      <c r="E58" s="806"/>
      <c r="F58" s="806"/>
      <c r="G58" s="808"/>
    </row>
    <row r="59" spans="2:7" ht="45" customHeight="1">
      <c r="B59" s="2090" t="s">
        <v>1410</v>
      </c>
      <c r="C59" s="2090"/>
      <c r="D59" s="2090"/>
      <c r="E59" s="2090"/>
      <c r="F59" s="100"/>
      <c r="G59" s="808"/>
    </row>
    <row r="60" spans="2:7" ht="6" customHeight="1">
      <c r="B60" s="994"/>
      <c r="C60" s="994"/>
      <c r="D60" s="994"/>
      <c r="E60" s="994"/>
      <c r="F60" s="994"/>
      <c r="G60" s="808"/>
    </row>
    <row r="61" spans="2:7" ht="45" customHeight="1">
      <c r="B61" s="2090" t="s">
        <v>1411</v>
      </c>
      <c r="C61" s="2090"/>
      <c r="D61" s="2090"/>
      <c r="E61" s="2090"/>
      <c r="F61" s="100"/>
      <c r="G61" s="808"/>
    </row>
    <row r="62" spans="2:7" ht="6" customHeight="1">
      <c r="B62" s="808"/>
      <c r="C62" s="806"/>
      <c r="D62" s="806"/>
      <c r="E62" s="806"/>
      <c r="F62" s="812"/>
      <c r="G62" s="808"/>
    </row>
    <row r="63" spans="2:7" ht="15">
      <c r="B63" s="813" t="s">
        <v>1336</v>
      </c>
      <c r="C63" s="806"/>
      <c r="D63" s="806"/>
      <c r="E63" s="806"/>
      <c r="F63" s="812"/>
      <c r="G63" s="808"/>
    </row>
    <row r="64" spans="2:7" ht="18" customHeight="1">
      <c r="B64" s="2091" t="s">
        <v>715</v>
      </c>
      <c r="C64" s="2091"/>
      <c r="D64" s="2091"/>
      <c r="E64" s="2091"/>
      <c r="F64" s="1533"/>
      <c r="G64" s="808"/>
    </row>
    <row r="65" spans="2:7" ht="15">
      <c r="B65" s="814" t="s">
        <v>716</v>
      </c>
      <c r="C65" s="809"/>
      <c r="D65" s="809"/>
      <c r="E65" s="809"/>
      <c r="F65" s="809"/>
      <c r="G65" s="808"/>
    </row>
    <row r="66" spans="2:7" ht="45" customHeight="1">
      <c r="B66" s="2091" t="s">
        <v>717</v>
      </c>
      <c r="C66" s="2091"/>
      <c r="D66" s="2091"/>
      <c r="E66" s="2091"/>
      <c r="F66" s="1580"/>
      <c r="G66" s="808"/>
    </row>
    <row r="67" spans="2:7">
      <c r="B67" s="243"/>
      <c r="C67" s="243"/>
      <c r="D67" s="243"/>
      <c r="E67" s="243"/>
      <c r="F67" s="243"/>
      <c r="G67" s="243"/>
    </row>
    <row r="68" spans="2:7" ht="15">
      <c r="B68" s="160" t="s">
        <v>889</v>
      </c>
      <c r="D68" s="2081"/>
      <c r="E68" s="2081"/>
    </row>
    <row r="69" spans="2:7">
      <c r="B69" s="2086" t="s">
        <v>1</v>
      </c>
      <c r="C69" s="2083" t="s">
        <v>250</v>
      </c>
      <c r="D69" s="2084"/>
      <c r="E69" s="2084"/>
    </row>
    <row r="70" spans="2:7" ht="15">
      <c r="B70" s="2087"/>
      <c r="C70" s="150">
        <v>42825</v>
      </c>
      <c r="D70" s="150">
        <v>42460</v>
      </c>
      <c r="E70" s="150">
        <v>42095</v>
      </c>
    </row>
    <row r="71" spans="2:7" ht="15">
      <c r="B71" s="216"/>
      <c r="C71" s="152"/>
      <c r="D71" s="152"/>
      <c r="E71" s="152"/>
    </row>
    <row r="72" spans="2:7">
      <c r="B72" s="1576" t="s">
        <v>1327</v>
      </c>
      <c r="C72" s="153"/>
      <c r="D72" s="153"/>
      <c r="E72" s="153"/>
    </row>
    <row r="73" spans="2:7">
      <c r="B73" s="792"/>
      <c r="C73" s="189">
        <v>1370744</v>
      </c>
      <c r="D73" s="189">
        <v>1743163</v>
      </c>
      <c r="E73" s="189">
        <v>2232846</v>
      </c>
    </row>
    <row r="74" spans="2:7">
      <c r="B74" s="792"/>
      <c r="C74" s="189">
        <v>4125413</v>
      </c>
      <c r="D74" s="189">
        <v>4391732</v>
      </c>
      <c r="E74" s="189">
        <v>4969528</v>
      </c>
    </row>
    <row r="75" spans="2:7">
      <c r="B75" s="792" t="s">
        <v>149</v>
      </c>
      <c r="C75" s="189">
        <v>0</v>
      </c>
      <c r="D75" s="189">
        <v>1401354</v>
      </c>
      <c r="E75" s="189">
        <v>1725058</v>
      </c>
    </row>
    <row r="76" spans="2:7" hidden="1">
      <c r="B76" s="152" t="s">
        <v>460</v>
      </c>
      <c r="C76" s="176"/>
      <c r="D76" s="176"/>
      <c r="E76" s="153"/>
    </row>
    <row r="77" spans="2:7" ht="15">
      <c r="B77" s="152"/>
      <c r="C77" s="217">
        <f>SUM(C72:C76)</f>
        <v>5496157</v>
      </c>
      <c r="D77" s="218">
        <f>SUM(D72:D76)</f>
        <v>7536249</v>
      </c>
      <c r="E77" s="211">
        <f>SUM(E72:E76)</f>
        <v>8927432</v>
      </c>
    </row>
    <row r="78" spans="2:7">
      <c r="B78" s="152" t="s">
        <v>36</v>
      </c>
      <c r="C78" s="219">
        <v>5496157</v>
      </c>
      <c r="D78" s="219">
        <v>6134895</v>
      </c>
      <c r="E78" s="219">
        <v>7202374</v>
      </c>
      <c r="F78" s="221"/>
      <c r="G78" s="222">
        <f>E78+F78</f>
        <v>7202374</v>
      </c>
    </row>
    <row r="79" spans="2:7">
      <c r="B79" s="152" t="s">
        <v>221</v>
      </c>
      <c r="C79" s="176">
        <v>0</v>
      </c>
      <c r="D79" s="223">
        <v>1401354</v>
      </c>
      <c r="E79" s="153">
        <v>1725058</v>
      </c>
      <c r="F79" s="221"/>
      <c r="G79" s="222">
        <f>E79+F79</f>
        <v>1725058</v>
      </c>
    </row>
    <row r="80" spans="2:7" ht="15.75" thickBot="1">
      <c r="B80" s="180" t="s">
        <v>15</v>
      </c>
      <c r="C80" s="224">
        <f>SUM(C78:C79)</f>
        <v>5496157</v>
      </c>
      <c r="D80" s="225">
        <f>SUM(D78:D79)</f>
        <v>7536249</v>
      </c>
      <c r="E80" s="225">
        <f>SUM(E78:E79)</f>
        <v>8927432</v>
      </c>
      <c r="F80" s="226"/>
      <c r="G80" s="226"/>
    </row>
    <row r="81" ht="14.25" thickTop="1"/>
  </sheetData>
  <mergeCells count="19">
    <mergeCell ref="B61:E61"/>
    <mergeCell ref="B64:E64"/>
    <mergeCell ref="B66:E66"/>
    <mergeCell ref="F39:G39"/>
    <mergeCell ref="F40:G40"/>
    <mergeCell ref="F47:G47"/>
    <mergeCell ref="B69:B70"/>
    <mergeCell ref="D6:E6"/>
    <mergeCell ref="B7:B8"/>
    <mergeCell ref="C69:E69"/>
    <mergeCell ref="C7:E7"/>
    <mergeCell ref="D68:E68"/>
    <mergeCell ref="B43:E43"/>
    <mergeCell ref="B44:E44"/>
    <mergeCell ref="B49:E49"/>
    <mergeCell ref="B51:E51"/>
    <mergeCell ref="B54:E54"/>
    <mergeCell ref="B56:E56"/>
    <mergeCell ref="B59:E59"/>
  </mergeCells>
  <pageMargins left="0.51181102362204722" right="0.31496062992125984" top="0.74803149606299213" bottom="0.74803149606299213" header="0.31496062992125984" footer="0.31496062992125984"/>
  <pageSetup paperSize="9" scale="7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Q78"/>
  <sheetViews>
    <sheetView showGridLines="0" zoomScaleNormal="100" workbookViewId="0">
      <selection activeCell="D82" sqref="D82"/>
    </sheetView>
  </sheetViews>
  <sheetFormatPr defaultColWidth="13" defaultRowHeight="13.5"/>
  <cols>
    <col min="1" max="1" width="6.28515625" style="105" customWidth="1"/>
    <col min="2" max="2" width="38.5703125" style="105" customWidth="1"/>
    <col min="3" max="5" width="18.28515625" style="105" customWidth="1"/>
    <col min="6" max="7" width="13" style="105"/>
    <col min="8" max="8" width="13" style="106"/>
    <col min="9" max="16384" width="13" style="105"/>
  </cols>
  <sheetData>
    <row r="2" spans="2:17" ht="14.1" customHeight="1">
      <c r="B2" s="1" t="str">
        <f>'3'!$B$2</f>
        <v>GVK Power (Goindwal Sahib) Limited</v>
      </c>
      <c r="C2" s="1"/>
      <c r="D2" s="1"/>
      <c r="E2" s="1"/>
      <c r="F2" s="1"/>
    </row>
    <row r="3" spans="2:17" ht="15.95" customHeight="1">
      <c r="B3" s="1" t="str">
        <f>'3'!$B$3</f>
        <v>Notes to financial statements for the year ended March 31, 2017</v>
      </c>
      <c r="C3" s="1"/>
      <c r="D3" s="1"/>
      <c r="E3" s="1"/>
      <c r="F3" s="1"/>
    </row>
    <row r="4" spans="2:17" ht="15.95" customHeight="1">
      <c r="B4" s="1204" t="str">
        <f>+'14-15'!B4</f>
        <v>All amounts in INR unless otherwise stated</v>
      </c>
      <c r="C4" s="1204"/>
      <c r="D4" s="1204"/>
      <c r="E4" s="1204"/>
      <c r="F4" s="1204"/>
    </row>
    <row r="5" spans="2:17" ht="15">
      <c r="B5" s="116"/>
      <c r="H5" s="4"/>
      <c r="I5" s="4"/>
      <c r="J5" s="4"/>
      <c r="K5" s="4"/>
      <c r="L5" s="4"/>
      <c r="M5" s="4"/>
      <c r="N5" s="4"/>
      <c r="O5" s="4"/>
      <c r="P5" s="4"/>
      <c r="Q5" s="4"/>
    </row>
    <row r="6" spans="2:17" ht="15">
      <c r="B6" s="116" t="s">
        <v>891</v>
      </c>
    </row>
    <row r="7" spans="2:17" ht="15" hidden="1" customHeight="1">
      <c r="B7" s="116" t="s">
        <v>588</v>
      </c>
      <c r="D7" s="2081"/>
      <c r="E7" s="2081"/>
    </row>
    <row r="8" spans="2:17" s="174" customFormat="1" ht="15" hidden="1" customHeight="1">
      <c r="B8" s="2088" t="s">
        <v>1</v>
      </c>
      <c r="C8" s="2094" t="s">
        <v>250</v>
      </c>
      <c r="D8" s="2047"/>
      <c r="E8" s="2047"/>
      <c r="H8" s="175"/>
    </row>
    <row r="9" spans="2:17" s="174" customFormat="1" ht="15" hidden="1" customHeight="1">
      <c r="B9" s="2089"/>
      <c r="C9" s="150">
        <v>42825</v>
      </c>
      <c r="D9" s="150">
        <v>42460</v>
      </c>
      <c r="E9" s="150">
        <v>42095</v>
      </c>
      <c r="H9" s="175"/>
    </row>
    <row r="10" spans="2:17" ht="13.5" hidden="1" customHeight="1">
      <c r="B10" s="152" t="s">
        <v>268</v>
      </c>
      <c r="C10" s="176"/>
      <c r="D10" s="153"/>
      <c r="E10" s="153"/>
    </row>
    <row r="11" spans="2:17" ht="13.5" hidden="1" customHeight="1">
      <c r="B11" s="177" t="s">
        <v>160</v>
      </c>
      <c r="C11" s="178"/>
      <c r="D11" s="179"/>
      <c r="E11" s="179"/>
    </row>
    <row r="12" spans="2:17" ht="15" hidden="1" customHeight="1">
      <c r="B12" s="180" t="s">
        <v>15</v>
      </c>
      <c r="C12" s="181">
        <f>C10-C11</f>
        <v>0</v>
      </c>
      <c r="D12" s="181">
        <f t="shared" ref="D12:E12" si="0">D10-D11</f>
        <v>0</v>
      </c>
      <c r="E12" s="181">
        <f t="shared" si="0"/>
        <v>0</v>
      </c>
    </row>
    <row r="13" spans="2:17" ht="13.5" hidden="1" customHeight="1"/>
    <row r="14" spans="2:17" ht="13.5" hidden="1" customHeight="1"/>
    <row r="15" spans="2:17" ht="13.5" hidden="1" customHeight="1">
      <c r="E15" s="182"/>
    </row>
    <row r="16" spans="2:17" ht="41.25" hidden="1" customHeight="1" thickBot="1">
      <c r="B16" s="183" t="s">
        <v>426</v>
      </c>
      <c r="C16" s="183" t="s">
        <v>18</v>
      </c>
      <c r="D16" s="183" t="s">
        <v>427</v>
      </c>
      <c r="E16" s="183" t="s">
        <v>428</v>
      </c>
      <c r="F16" s="183" t="s">
        <v>429</v>
      </c>
      <c r="G16" s="183" t="s">
        <v>430</v>
      </c>
      <c r="H16" s="183" t="s">
        <v>431</v>
      </c>
      <c r="I16" s="183" t="s">
        <v>135</v>
      </c>
    </row>
    <row r="17" spans="2:9" ht="13.5" hidden="1" customHeight="1">
      <c r="B17" s="105" t="s">
        <v>432</v>
      </c>
      <c r="H17" s="105"/>
    </row>
    <row r="18" spans="2:9" ht="13.5" hidden="1" customHeight="1">
      <c r="H18" s="105"/>
    </row>
    <row r="19" spans="2:9" ht="13.5" hidden="1" customHeight="1">
      <c r="B19" s="105" t="s">
        <v>433</v>
      </c>
      <c r="C19" s="106"/>
      <c r="H19" s="105"/>
      <c r="I19" s="182">
        <f>SUM(C19:H19)</f>
        <v>0</v>
      </c>
    </row>
    <row r="20" spans="2:9" ht="13.5" hidden="1" customHeight="1">
      <c r="B20" s="105" t="s">
        <v>434</v>
      </c>
      <c r="C20" s="106"/>
      <c r="H20" s="105"/>
      <c r="I20" s="182">
        <f t="shared" ref="I20:I22" si="1">SUM(C20:H20)</f>
        <v>0</v>
      </c>
    </row>
    <row r="21" spans="2:9" ht="13.5" hidden="1" customHeight="1">
      <c r="B21" s="105" t="s">
        <v>53</v>
      </c>
      <c r="C21" s="106"/>
      <c r="H21" s="105"/>
      <c r="I21" s="182">
        <f t="shared" si="1"/>
        <v>0</v>
      </c>
    </row>
    <row r="22" spans="2:9" ht="13.5" hidden="1" customHeight="1">
      <c r="B22" s="105" t="s">
        <v>28</v>
      </c>
      <c r="C22" s="106"/>
      <c r="H22" s="105"/>
      <c r="I22" s="182">
        <f t="shared" si="1"/>
        <v>0</v>
      </c>
    </row>
    <row r="23" spans="2:9" ht="13.5" hidden="1" customHeight="1">
      <c r="C23" s="106"/>
      <c r="H23" s="105"/>
    </row>
    <row r="24" spans="2:9" ht="14.25" hidden="1" customHeight="1" thickBot="1">
      <c r="B24" s="184" t="s">
        <v>15</v>
      </c>
      <c r="C24" s="185">
        <f t="shared" ref="C24:I24" si="2">SUM(C19:C23)</f>
        <v>0</v>
      </c>
      <c r="D24" s="186">
        <f t="shared" si="2"/>
        <v>0</v>
      </c>
      <c r="E24" s="186">
        <f t="shared" si="2"/>
        <v>0</v>
      </c>
      <c r="F24" s="186">
        <f t="shared" si="2"/>
        <v>0</v>
      </c>
      <c r="G24" s="186">
        <f t="shared" si="2"/>
        <v>0</v>
      </c>
      <c r="H24" s="186">
        <f t="shared" si="2"/>
        <v>0</v>
      </c>
      <c r="I24" s="186">
        <f t="shared" si="2"/>
        <v>0</v>
      </c>
    </row>
    <row r="25" spans="2:9" ht="13.5" hidden="1" customHeight="1">
      <c r="H25" s="105"/>
    </row>
    <row r="26" spans="2:9" ht="13.5" hidden="1" customHeight="1">
      <c r="H26" s="105"/>
    </row>
    <row r="27" spans="2:9" ht="13.5" hidden="1" customHeight="1">
      <c r="H27" s="105"/>
    </row>
    <row r="28" spans="2:9" ht="41.25" hidden="1" customHeight="1" thickBot="1">
      <c r="B28" s="183" t="s">
        <v>435</v>
      </c>
      <c r="C28" s="183" t="s">
        <v>18</v>
      </c>
      <c r="D28" s="183" t="s">
        <v>427</v>
      </c>
      <c r="E28" s="183" t="s">
        <v>428</v>
      </c>
      <c r="F28" s="183" t="s">
        <v>429</v>
      </c>
      <c r="G28" s="183" t="s">
        <v>430</v>
      </c>
      <c r="H28" s="183" t="s">
        <v>431</v>
      </c>
      <c r="I28" s="183" t="s">
        <v>135</v>
      </c>
    </row>
    <row r="29" spans="2:9" ht="13.5" hidden="1" customHeight="1">
      <c r="B29" s="105" t="s">
        <v>432</v>
      </c>
      <c r="H29" s="105"/>
    </row>
    <row r="30" spans="2:9" ht="13.5" hidden="1" customHeight="1">
      <c r="H30" s="105"/>
    </row>
    <row r="31" spans="2:9" ht="13.5" hidden="1" customHeight="1">
      <c r="B31" s="105" t="s">
        <v>433</v>
      </c>
      <c r="C31" s="106"/>
      <c r="D31" s="182"/>
      <c r="E31" s="187">
        <v>0</v>
      </c>
      <c r="F31" s="187">
        <v>0</v>
      </c>
      <c r="G31" s="187">
        <v>0</v>
      </c>
      <c r="H31" s="187">
        <v>0</v>
      </c>
      <c r="I31" s="182"/>
    </row>
    <row r="32" spans="2:9" ht="13.5" hidden="1" customHeight="1">
      <c r="B32" s="105" t="s">
        <v>434</v>
      </c>
      <c r="C32" s="106"/>
      <c r="D32" s="182"/>
      <c r="E32" s="187">
        <v>0</v>
      </c>
      <c r="F32" s="187">
        <v>0</v>
      </c>
      <c r="G32" s="187">
        <v>0</v>
      </c>
      <c r="H32" s="187">
        <v>0</v>
      </c>
      <c r="I32" s="182"/>
    </row>
    <row r="33" spans="2:9" ht="13.5" hidden="1" customHeight="1">
      <c r="B33" s="105" t="s">
        <v>53</v>
      </c>
      <c r="C33" s="106"/>
      <c r="D33" s="182"/>
      <c r="E33" s="187">
        <v>0</v>
      </c>
      <c r="F33" s="187">
        <v>0</v>
      </c>
      <c r="G33" s="187">
        <v>0</v>
      </c>
      <c r="H33" s="187">
        <v>0</v>
      </c>
      <c r="I33" s="182"/>
    </row>
    <row r="34" spans="2:9" ht="13.5" hidden="1" customHeight="1">
      <c r="B34" s="105" t="s">
        <v>28</v>
      </c>
      <c r="C34" s="106"/>
      <c r="D34" s="182"/>
      <c r="E34" s="187">
        <v>0</v>
      </c>
      <c r="F34" s="187">
        <v>0</v>
      </c>
      <c r="G34" s="187">
        <v>0</v>
      </c>
      <c r="H34" s="187">
        <v>0</v>
      </c>
      <c r="I34" s="182"/>
    </row>
    <row r="35" spans="2:9" ht="13.5" hidden="1" customHeight="1">
      <c r="C35" s="106"/>
      <c r="H35" s="105"/>
    </row>
    <row r="36" spans="2:9" ht="14.25" hidden="1" customHeight="1" thickBot="1">
      <c r="B36" s="184" t="s">
        <v>15</v>
      </c>
      <c r="C36" s="185">
        <f t="shared" ref="C36:I36" si="3">SUM(C29:C35)</f>
        <v>0</v>
      </c>
      <c r="D36" s="185">
        <f t="shared" si="3"/>
        <v>0</v>
      </c>
      <c r="E36" s="185">
        <f t="shared" si="3"/>
        <v>0</v>
      </c>
      <c r="F36" s="185">
        <f t="shared" si="3"/>
        <v>0</v>
      </c>
      <c r="G36" s="185">
        <f t="shared" si="3"/>
        <v>0</v>
      </c>
      <c r="H36" s="185">
        <f t="shared" si="3"/>
        <v>0</v>
      </c>
      <c r="I36" s="185">
        <f t="shared" si="3"/>
        <v>0</v>
      </c>
    </row>
    <row r="37" spans="2:9" ht="13.5" hidden="1" customHeight="1"/>
    <row r="38" spans="2:9" ht="13.5" hidden="1" customHeight="1"/>
    <row r="39" spans="2:9" hidden="1"/>
    <row r="40" spans="2:9" ht="15">
      <c r="B40" s="116" t="s">
        <v>892</v>
      </c>
    </row>
    <row r="41" spans="2:9" ht="15">
      <c r="D41" s="2038"/>
      <c r="E41" s="2038"/>
    </row>
    <row r="42" spans="2:9">
      <c r="B42" s="2088" t="s">
        <v>1</v>
      </c>
      <c r="C42" s="2083" t="s">
        <v>250</v>
      </c>
      <c r="D42" s="2084"/>
      <c r="E42" s="2084"/>
    </row>
    <row r="43" spans="2:9" ht="15">
      <c r="B43" s="2089"/>
      <c r="C43" s="150">
        <v>42825</v>
      </c>
      <c r="D43" s="150">
        <v>42460</v>
      </c>
      <c r="E43" s="150">
        <v>42095</v>
      </c>
    </row>
    <row r="44" spans="2:9" ht="15">
      <c r="B44" s="188" t="s">
        <v>461</v>
      </c>
      <c r="C44" s="189"/>
      <c r="D44" s="189"/>
      <c r="E44" s="189"/>
    </row>
    <row r="45" spans="2:9">
      <c r="B45" s="123" t="s">
        <v>461</v>
      </c>
      <c r="C45" s="189">
        <v>323547</v>
      </c>
      <c r="D45" s="189">
        <v>0</v>
      </c>
      <c r="E45" s="189">
        <v>0</v>
      </c>
    </row>
    <row r="46" spans="2:9">
      <c r="B46" s="123"/>
      <c r="C46" s="189"/>
      <c r="D46" s="189"/>
      <c r="E46" s="189"/>
    </row>
    <row r="47" spans="2:9" ht="15">
      <c r="B47" s="151" t="s">
        <v>1326</v>
      </c>
      <c r="C47" s="153"/>
      <c r="D47" s="153"/>
      <c r="E47" s="153"/>
    </row>
    <row r="48" spans="2:9">
      <c r="B48" s="152" t="s">
        <v>266</v>
      </c>
      <c r="C48" s="153">
        <v>0</v>
      </c>
      <c r="D48" s="153">
        <v>669788</v>
      </c>
      <c r="E48" s="153">
        <v>1198535</v>
      </c>
    </row>
    <row r="49" spans="2:5" ht="15">
      <c r="B49" s="154" t="s">
        <v>444</v>
      </c>
      <c r="C49" s="190">
        <f>SUM(C48:C48)</f>
        <v>0</v>
      </c>
      <c r="D49" s="190">
        <f>ROUND(SUM(D48:D48),0)</f>
        <v>669788</v>
      </c>
      <c r="E49" s="190">
        <f>ROUND(SUM(E48:E48),0)</f>
        <v>1198535</v>
      </c>
    </row>
    <row r="51" spans="2:5" ht="15" hidden="1">
      <c r="B51" s="116" t="s">
        <v>589</v>
      </c>
      <c r="D51" s="191"/>
      <c r="E51" s="191"/>
    </row>
    <row r="52" spans="2:5" ht="30" hidden="1">
      <c r="B52" s="2092" t="s">
        <v>1</v>
      </c>
      <c r="C52" s="2093"/>
      <c r="D52" s="94" t="s">
        <v>356</v>
      </c>
      <c r="E52" s="94" t="s">
        <v>275</v>
      </c>
    </row>
    <row r="53" spans="2:5" ht="15" hidden="1">
      <c r="B53" s="192" t="s">
        <v>60</v>
      </c>
      <c r="C53" s="193"/>
      <c r="D53" s="123"/>
      <c r="E53" s="123"/>
    </row>
    <row r="54" spans="2:5" hidden="1">
      <c r="B54" s="194" t="s">
        <v>247</v>
      </c>
      <c r="C54" s="195"/>
      <c r="D54" s="153"/>
      <c r="E54" s="153"/>
    </row>
    <row r="55" spans="2:5" hidden="1">
      <c r="B55" s="194" t="s">
        <v>248</v>
      </c>
      <c r="C55" s="195"/>
      <c r="D55" s="153"/>
      <c r="E55" s="153"/>
    </row>
    <row r="56" spans="2:5" hidden="1">
      <c r="B56" s="194" t="s">
        <v>212</v>
      </c>
      <c r="C56" s="195"/>
      <c r="D56" s="153"/>
      <c r="E56" s="153"/>
    </row>
    <row r="57" spans="2:5" ht="14.25" hidden="1" thickBot="1">
      <c r="B57" s="194"/>
      <c r="C57" s="195"/>
      <c r="D57" s="196">
        <f>SUM(D54:D56)</f>
        <v>0</v>
      </c>
      <c r="E57" s="196">
        <f>SUM(E54:E56)</f>
        <v>0</v>
      </c>
    </row>
    <row r="58" spans="2:5" ht="15.75" hidden="1" thickTop="1">
      <c r="B58" s="197" t="s">
        <v>61</v>
      </c>
      <c r="C58" s="195"/>
      <c r="D58" s="152"/>
      <c r="E58" s="152"/>
    </row>
    <row r="59" spans="2:5" hidden="1">
      <c r="B59" s="198" t="s">
        <v>247</v>
      </c>
      <c r="C59" s="199"/>
      <c r="D59" s="153"/>
      <c r="E59" s="153"/>
    </row>
    <row r="60" spans="2:5" ht="15.75" hidden="1" thickBot="1">
      <c r="D60" s="200">
        <f>SUM(D58:D59)</f>
        <v>0</v>
      </c>
      <c r="E60" s="200">
        <f>SUM(E58:E59)</f>
        <v>0</v>
      </c>
    </row>
    <row r="62" spans="2:5" hidden="1">
      <c r="B62" s="201" t="s">
        <v>436</v>
      </c>
    </row>
    <row r="63" spans="2:5" ht="14.25" hidden="1" thickBot="1"/>
    <row r="64" spans="2:5" ht="30.75" hidden="1" thickBot="1">
      <c r="B64" s="202" t="s">
        <v>1</v>
      </c>
      <c r="C64" s="202" t="s">
        <v>437</v>
      </c>
      <c r="D64" s="202" t="s">
        <v>273</v>
      </c>
    </row>
    <row r="65" spans="2:4" hidden="1">
      <c r="B65" s="105" t="s">
        <v>438</v>
      </c>
      <c r="C65" s="203"/>
      <c r="D65" s="203"/>
    </row>
    <row r="66" spans="2:4" hidden="1">
      <c r="B66" s="105" t="s">
        <v>439</v>
      </c>
      <c r="D66" s="204"/>
    </row>
    <row r="67" spans="2:4" ht="27" hidden="1">
      <c r="B67" s="205" t="s">
        <v>440</v>
      </c>
      <c r="D67" s="206"/>
    </row>
    <row r="68" spans="2:4" ht="27" hidden="1">
      <c r="B68" s="205" t="s">
        <v>441</v>
      </c>
      <c r="D68" s="204"/>
    </row>
    <row r="69" spans="2:4" hidden="1">
      <c r="B69" s="105" t="s">
        <v>28</v>
      </c>
      <c r="D69" s="207"/>
    </row>
    <row r="70" spans="2:4" hidden="1">
      <c r="D70" s="207"/>
    </row>
    <row r="71" spans="2:4" ht="27" hidden="1">
      <c r="B71" s="205" t="s">
        <v>442</v>
      </c>
      <c r="D71" s="208"/>
    </row>
    <row r="72" spans="2:4" hidden="1"/>
    <row r="73" spans="2:4" ht="14.25" hidden="1" thickBot="1">
      <c r="B73" s="184" t="s">
        <v>443</v>
      </c>
      <c r="C73" s="184"/>
      <c r="D73" s="209">
        <f>SUM(D66:D71)</f>
        <v>0</v>
      </c>
    </row>
    <row r="74" spans="2:4" hidden="1"/>
    <row r="75" spans="2:4" hidden="1"/>
    <row r="76" spans="2:4" hidden="1"/>
    <row r="77" spans="2:4" hidden="1"/>
    <row r="78" spans="2:4" hidden="1"/>
  </sheetData>
  <mergeCells count="7">
    <mergeCell ref="B42:B43"/>
    <mergeCell ref="D7:E7"/>
    <mergeCell ref="B8:B9"/>
    <mergeCell ref="B52:C52"/>
    <mergeCell ref="D41:E41"/>
    <mergeCell ref="C8:E8"/>
    <mergeCell ref="C42:E42"/>
  </mergeCells>
  <pageMargins left="0.51181102362204722" right="0.70866141732283472" top="0.74803149606299213" bottom="0.74803149606299213" header="0.31496062992125984" footer="0.31496062992125984"/>
  <pageSetup paperSize="9" scale="83" fitToHeight="0" orientation="portrait" r:id="rId1"/>
  <rowBreaks count="1" manualBreakCount="1">
    <brk id="61" max="4"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P60"/>
  <sheetViews>
    <sheetView showGridLines="0" zoomScaleNormal="100" workbookViewId="0">
      <selection activeCell="C13" sqref="C13"/>
    </sheetView>
  </sheetViews>
  <sheetFormatPr defaultColWidth="14" defaultRowHeight="13.5"/>
  <cols>
    <col min="1" max="1" width="7" style="105" customWidth="1"/>
    <col min="2" max="2" width="44.140625" style="105" customWidth="1"/>
    <col min="3" max="5" width="19.28515625" style="105" customWidth="1"/>
    <col min="6" max="6" width="15.5703125" style="105" bestFit="1" customWidth="1"/>
    <col min="7" max="16384" width="14" style="105"/>
  </cols>
  <sheetData>
    <row r="2" spans="2:16" ht="14.1" customHeight="1">
      <c r="B2" s="1" t="str">
        <f>'3'!$B$2</f>
        <v>GVK Power (Goindwal Sahib) Limited</v>
      </c>
      <c r="C2" s="1"/>
      <c r="D2" s="1"/>
      <c r="E2" s="1"/>
      <c r="F2" s="1"/>
      <c r="G2" s="1"/>
      <c r="H2" s="1"/>
      <c r="I2" s="1"/>
    </row>
    <row r="3" spans="2:16" ht="15.95" customHeight="1">
      <c r="B3" s="1" t="str">
        <f>'3'!$B$3</f>
        <v>Notes to financial statements for the year ended March 31, 2017</v>
      </c>
      <c r="C3" s="1"/>
      <c r="D3" s="1"/>
      <c r="E3" s="1"/>
      <c r="F3" s="1"/>
      <c r="G3" s="1"/>
      <c r="H3" s="1"/>
      <c r="I3" s="1"/>
    </row>
    <row r="4" spans="2:16" ht="15.95" customHeight="1">
      <c r="B4" s="1204" t="str">
        <f>+'16'!B4</f>
        <v>All amounts in INR unless otherwise stated</v>
      </c>
      <c r="C4" s="1204"/>
      <c r="D4" s="1204"/>
      <c r="E4" s="1204"/>
      <c r="F4" s="1204"/>
      <c r="G4" s="1204"/>
      <c r="H4" s="1204"/>
      <c r="I4" s="1204"/>
    </row>
    <row r="5" spans="2:16" ht="12.75" customHeight="1">
      <c r="C5" s="73"/>
      <c r="D5" s="73"/>
      <c r="E5" s="73"/>
      <c r="F5" s="73"/>
      <c r="G5" s="4"/>
      <c r="H5" s="4"/>
      <c r="I5" s="4"/>
      <c r="J5" s="4"/>
      <c r="K5" s="4"/>
      <c r="L5" s="4"/>
      <c r="M5" s="4"/>
      <c r="N5" s="4"/>
      <c r="O5" s="4"/>
      <c r="P5" s="4"/>
    </row>
    <row r="6" spans="2:16" ht="15">
      <c r="B6" s="116" t="s">
        <v>893</v>
      </c>
      <c r="D6" s="149"/>
      <c r="E6" s="149"/>
    </row>
    <row r="7" spans="2:16">
      <c r="B7" s="2088" t="s">
        <v>1</v>
      </c>
      <c r="C7" s="2083" t="s">
        <v>250</v>
      </c>
      <c r="D7" s="2084"/>
      <c r="E7" s="2084"/>
    </row>
    <row r="8" spans="2:16" ht="15">
      <c r="B8" s="2089"/>
      <c r="C8" s="150">
        <v>42825</v>
      </c>
      <c r="D8" s="150">
        <v>42460</v>
      </c>
      <c r="E8" s="150">
        <v>42095</v>
      </c>
    </row>
    <row r="9" spans="2:16" ht="15" hidden="1">
      <c r="B9" s="151" t="s">
        <v>221</v>
      </c>
      <c r="C9" s="152"/>
      <c r="D9" s="152"/>
      <c r="E9" s="152"/>
    </row>
    <row r="10" spans="2:16" hidden="1">
      <c r="B10" s="152" t="s">
        <v>267</v>
      </c>
      <c r="C10" s="152"/>
      <c r="D10" s="153"/>
      <c r="E10" s="153"/>
    </row>
    <row r="11" spans="2:16" ht="15.75" hidden="1" thickBot="1">
      <c r="B11" s="154" t="s">
        <v>352</v>
      </c>
      <c r="C11" s="155">
        <f>SUM(C10:C10)</f>
        <v>0</v>
      </c>
      <c r="D11" s="155">
        <f>SUM(D10:D10)</f>
        <v>0</v>
      </c>
      <c r="E11" s="155">
        <f>SUM(E10:E10)</f>
        <v>0</v>
      </c>
    </row>
    <row r="12" spans="2:16" ht="15.75" hidden="1" thickTop="1">
      <c r="B12" s="156"/>
      <c r="C12" s="157"/>
      <c r="D12" s="157"/>
      <c r="E12" s="157"/>
    </row>
    <row r="13" spans="2:16" ht="15">
      <c r="B13" s="151"/>
      <c r="C13" s="152"/>
      <c r="D13" s="152"/>
      <c r="E13" s="152"/>
    </row>
    <row r="14" spans="2:16" hidden="1">
      <c r="B14" s="152" t="s">
        <v>267</v>
      </c>
      <c r="C14" s="158"/>
      <c r="D14" s="153"/>
      <c r="E14" s="153"/>
    </row>
    <row r="15" spans="2:16" hidden="1">
      <c r="B15" s="152" t="s">
        <v>209</v>
      </c>
      <c r="C15" s="158"/>
      <c r="D15" s="153"/>
      <c r="E15" s="153"/>
    </row>
    <row r="16" spans="2:16">
      <c r="B16" s="1009" t="s">
        <v>298</v>
      </c>
      <c r="C16" s="189">
        <v>5386271</v>
      </c>
      <c r="D16" s="189">
        <v>6269344</v>
      </c>
      <c r="E16" s="153">
        <v>9390306</v>
      </c>
    </row>
    <row r="17" spans="2:7" hidden="1">
      <c r="B17" s="152" t="s">
        <v>28</v>
      </c>
      <c r="C17" s="152"/>
      <c r="D17" s="153"/>
      <c r="E17" s="153"/>
    </row>
    <row r="18" spans="2:7" hidden="1">
      <c r="B18" s="684"/>
      <c r="C18" s="189"/>
      <c r="D18" s="189"/>
      <c r="E18" s="189"/>
    </row>
    <row r="19" spans="2:7">
      <c r="B19" s="123"/>
      <c r="C19" s="123"/>
      <c r="D19" s="189"/>
      <c r="E19" s="189"/>
    </row>
    <row r="20" spans="2:7" ht="15.75" thickBot="1">
      <c r="B20" s="154" t="s">
        <v>352</v>
      </c>
      <c r="C20" s="155">
        <f>ROUND(SUM(C14:C19),0)</f>
        <v>5386271</v>
      </c>
      <c r="D20" s="155">
        <f>ROUND(SUM(D14:D19),0)</f>
        <v>6269344</v>
      </c>
      <c r="E20" s="155">
        <f>ROUND(SUM(E14:E19),0)</f>
        <v>9390306</v>
      </c>
    </row>
    <row r="21" spans="2:7" ht="14.25" thickTop="1"/>
    <row r="22" spans="2:7" ht="15">
      <c r="B22" s="160" t="s">
        <v>894</v>
      </c>
      <c r="C22" s="249"/>
      <c r="D22" s="249"/>
      <c r="E22" s="2038"/>
      <c r="F22" s="2038"/>
      <c r="G22" s="232"/>
    </row>
    <row r="23" spans="2:7">
      <c r="B23" s="2101" t="s">
        <v>1</v>
      </c>
      <c r="C23" s="2098" t="s">
        <v>250</v>
      </c>
      <c r="D23" s="2099"/>
      <c r="E23" s="2100"/>
      <c r="F23" s="232"/>
    </row>
    <row r="24" spans="2:7" ht="15">
      <c r="B24" s="2102"/>
      <c r="C24" s="150">
        <v>42825</v>
      </c>
      <c r="D24" s="150">
        <v>42460</v>
      </c>
      <c r="E24" s="150">
        <v>42095</v>
      </c>
      <c r="F24" s="232"/>
    </row>
    <row r="25" spans="2:7" ht="15" hidden="1">
      <c r="B25" s="661" t="s">
        <v>269</v>
      </c>
      <c r="C25" s="234"/>
      <c r="D25" s="248"/>
      <c r="E25" s="235"/>
      <c r="F25" s="232"/>
    </row>
    <row r="26" spans="2:7" hidden="1">
      <c r="B26" s="662" t="s">
        <v>465</v>
      </c>
      <c r="C26" s="168"/>
      <c r="D26" s="248"/>
      <c r="E26" s="101"/>
      <c r="F26" s="232"/>
    </row>
    <row r="27" spans="2:7" ht="15">
      <c r="B27" s="663" t="s">
        <v>270</v>
      </c>
      <c r="C27" s="168"/>
      <c r="D27" s="255"/>
      <c r="E27" s="101"/>
      <c r="F27" s="232"/>
    </row>
    <row r="28" spans="2:7">
      <c r="B28" s="662" t="s">
        <v>34</v>
      </c>
      <c r="C28" s="168"/>
      <c r="D28" s="255"/>
      <c r="E28" s="101"/>
      <c r="F28" s="232"/>
    </row>
    <row r="29" spans="2:7">
      <c r="B29" s="826" t="s">
        <v>1307</v>
      </c>
      <c r="C29" s="169">
        <v>2991246724</v>
      </c>
      <c r="D29" s="255">
        <v>0</v>
      </c>
      <c r="E29" s="101">
        <v>0</v>
      </c>
      <c r="F29" s="232"/>
    </row>
    <row r="30" spans="2:7">
      <c r="B30" s="826" t="s">
        <v>1308</v>
      </c>
      <c r="C30" s="1005">
        <v>0</v>
      </c>
      <c r="D30" s="255">
        <v>369937109</v>
      </c>
      <c r="E30" s="101">
        <v>1212797475</v>
      </c>
      <c r="F30" s="232"/>
    </row>
    <row r="31" spans="2:7" s="207" customFormat="1" hidden="1">
      <c r="B31" s="662" t="s">
        <v>35</v>
      </c>
      <c r="C31" s="168"/>
      <c r="D31" s="255"/>
      <c r="E31" s="101"/>
      <c r="F31" s="232"/>
    </row>
    <row r="32" spans="2:7" s="207" customFormat="1" hidden="1">
      <c r="B32" s="662" t="s">
        <v>464</v>
      </c>
      <c r="C32" s="169">
        <v>0</v>
      </c>
      <c r="D32" s="255"/>
      <c r="E32" s="101"/>
      <c r="F32" s="232"/>
    </row>
    <row r="33" spans="2:7" hidden="1">
      <c r="B33" s="662" t="s">
        <v>271</v>
      </c>
      <c r="C33" s="169"/>
      <c r="D33" s="248"/>
      <c r="E33" s="235"/>
      <c r="F33" s="232"/>
    </row>
    <row r="34" spans="2:7" ht="15.75" thickBot="1">
      <c r="B34" s="159" t="s">
        <v>352</v>
      </c>
      <c r="C34" s="173">
        <f>SUM(C26:C33)</f>
        <v>2991246724</v>
      </c>
      <c r="D34" s="173">
        <f>ROUND(SUM(D26:D33),0)</f>
        <v>369937109</v>
      </c>
      <c r="E34" s="379">
        <f>ROUND(SUM(E26:E33),0)</f>
        <v>1212797475</v>
      </c>
      <c r="F34" s="232"/>
    </row>
    <row r="35" spans="2:7" ht="14.25" thickTop="1">
      <c r="B35" s="232"/>
      <c r="C35" s="232"/>
      <c r="D35" s="232"/>
      <c r="E35" s="232"/>
      <c r="F35" s="232"/>
      <c r="G35" s="232"/>
    </row>
    <row r="36" spans="2:7" ht="15">
      <c r="B36" s="816" t="s">
        <v>414</v>
      </c>
      <c r="C36" s="238"/>
      <c r="D36" s="239"/>
      <c r="E36" s="239"/>
      <c r="F36" s="241"/>
      <c r="G36" s="241"/>
    </row>
    <row r="37" spans="2:7">
      <c r="B37" s="804" t="s">
        <v>821</v>
      </c>
      <c r="C37" s="805"/>
      <c r="D37" s="805"/>
      <c r="E37" s="806"/>
      <c r="F37" s="806"/>
      <c r="G37" s="241"/>
    </row>
    <row r="38" spans="2:7" ht="27" customHeight="1">
      <c r="B38" s="1981" t="s">
        <v>1414</v>
      </c>
      <c r="C38" s="1981"/>
      <c r="D38" s="1981"/>
      <c r="E38" s="1981"/>
      <c r="F38" s="1462"/>
      <c r="G38" s="241"/>
    </row>
    <row r="39" spans="2:7" ht="27.75" customHeight="1">
      <c r="B39" s="1981" t="s">
        <v>1412</v>
      </c>
      <c r="C39" s="1981"/>
      <c r="D39" s="1981"/>
      <c r="E39" s="1981"/>
      <c r="F39" s="1462"/>
      <c r="G39" s="241"/>
    </row>
    <row r="40" spans="2:7">
      <c r="B40" s="804" t="s">
        <v>1413</v>
      </c>
      <c r="C40" s="805"/>
      <c r="D40" s="805"/>
      <c r="E40" s="806"/>
      <c r="F40" s="806"/>
      <c r="G40" s="241"/>
    </row>
    <row r="41" spans="2:7" hidden="1">
      <c r="B41" s="804"/>
      <c r="C41" s="805"/>
      <c r="D41" s="805"/>
      <c r="E41" s="806"/>
      <c r="F41" s="806"/>
      <c r="G41" s="241"/>
    </row>
    <row r="42" spans="2:7" ht="18" customHeight="1">
      <c r="B42" s="2085" t="s">
        <v>1309</v>
      </c>
      <c r="C42" s="2085"/>
      <c r="D42" s="2085"/>
      <c r="E42" s="2085"/>
      <c r="F42" s="2085"/>
      <c r="G42" s="808"/>
    </row>
    <row r="43" spans="2:7" ht="18" customHeight="1">
      <c r="B43" s="1461" t="s">
        <v>1310</v>
      </c>
      <c r="C43" s="1461"/>
      <c r="D43" s="1461"/>
      <c r="E43" s="1461"/>
      <c r="F43" s="1461"/>
      <c r="G43" s="808"/>
    </row>
    <row r="44" spans="2:7" ht="15">
      <c r="B44" s="803"/>
      <c r="C44" s="664"/>
      <c r="D44" s="241"/>
      <c r="E44" s="665"/>
      <c r="F44" s="241"/>
      <c r="G44" s="241"/>
    </row>
    <row r="45" spans="2:7" ht="15">
      <c r="B45" s="160" t="s">
        <v>895</v>
      </c>
      <c r="C45" s="111"/>
      <c r="D45" s="161"/>
      <c r="E45" s="161"/>
    </row>
    <row r="46" spans="2:7">
      <c r="B46" s="2096" t="s">
        <v>1</v>
      </c>
      <c r="C46" s="2098" t="s">
        <v>250</v>
      </c>
      <c r="D46" s="2099"/>
      <c r="E46" s="2100"/>
    </row>
    <row r="47" spans="2:7" ht="15">
      <c r="B47" s="2097"/>
      <c r="C47" s="162">
        <v>42825</v>
      </c>
      <c r="D47" s="163">
        <v>42460</v>
      </c>
      <c r="E47" s="164">
        <v>42095</v>
      </c>
    </row>
    <row r="48" spans="2:7" ht="15" hidden="1">
      <c r="B48" s="165" t="s">
        <v>606</v>
      </c>
      <c r="C48" s="166"/>
      <c r="D48" s="167"/>
      <c r="E48" s="167"/>
    </row>
    <row r="49" spans="2:5" hidden="1">
      <c r="B49" s="168" t="s">
        <v>601</v>
      </c>
      <c r="C49" s="169"/>
      <c r="D49" s="170"/>
      <c r="E49" s="170"/>
    </row>
    <row r="50" spans="2:5" hidden="1">
      <c r="B50" s="168" t="s">
        <v>600</v>
      </c>
      <c r="C50" s="169"/>
      <c r="D50" s="170"/>
      <c r="E50" s="170"/>
    </row>
    <row r="51" spans="2:5" hidden="1">
      <c r="B51" s="168" t="s">
        <v>581</v>
      </c>
      <c r="C51" s="171"/>
      <c r="D51" s="170"/>
      <c r="E51" s="170"/>
    </row>
    <row r="52" spans="2:5" ht="15.75" hidden="1" thickBot="1">
      <c r="B52" s="172" t="s">
        <v>352</v>
      </c>
      <c r="C52" s="173">
        <f t="shared" ref="C52:D52" si="0">SUM(C49:C51)</f>
        <v>0</v>
      </c>
      <c r="D52" s="173">
        <f t="shared" si="0"/>
        <v>0</v>
      </c>
      <c r="E52" s="173">
        <f>SUM(E49:E51)</f>
        <v>0</v>
      </c>
    </row>
    <row r="53" spans="2:5" ht="15">
      <c r="B53" s="165"/>
      <c r="C53" s="166"/>
      <c r="D53" s="167"/>
      <c r="E53" s="167"/>
    </row>
    <row r="54" spans="2:5">
      <c r="B54" s="168" t="s">
        <v>1382</v>
      </c>
      <c r="C54" s="169">
        <v>0</v>
      </c>
      <c r="D54" s="170">
        <v>0</v>
      </c>
      <c r="E54" s="170">
        <v>0</v>
      </c>
    </row>
    <row r="55" spans="2:5">
      <c r="B55" s="168" t="s">
        <v>1381</v>
      </c>
      <c r="C55" s="169">
        <v>432022433</v>
      </c>
      <c r="D55" s="169">
        <v>474988944</v>
      </c>
      <c r="E55" s="170">
        <v>785042598</v>
      </c>
    </row>
    <row r="56" spans="2:5">
      <c r="B56" s="168"/>
      <c r="C56" s="171"/>
      <c r="D56" s="170"/>
      <c r="E56" s="170"/>
    </row>
    <row r="57" spans="2:5" ht="15.75" thickBot="1">
      <c r="B57" s="172" t="s">
        <v>352</v>
      </c>
      <c r="C57" s="173">
        <f t="shared" ref="C57:E57" si="1">SUM(C54:C56)</f>
        <v>432022433</v>
      </c>
      <c r="D57" s="173">
        <f t="shared" si="1"/>
        <v>474988944</v>
      </c>
      <c r="E57" s="173">
        <f t="shared" si="1"/>
        <v>785042598</v>
      </c>
    </row>
    <row r="58" spans="2:5" ht="14.25" thickTop="1"/>
    <row r="59" spans="2:5" ht="15">
      <c r="B59" s="116" t="s">
        <v>0</v>
      </c>
    </row>
    <row r="60" spans="2:5" ht="39.75" customHeight="1">
      <c r="B60" s="2095" t="s">
        <v>1036</v>
      </c>
      <c r="C60" s="2095"/>
      <c r="D60" s="2095"/>
      <c r="E60" s="2095"/>
    </row>
  </sheetData>
  <mergeCells count="11">
    <mergeCell ref="B60:E60"/>
    <mergeCell ref="B46:B47"/>
    <mergeCell ref="C46:E46"/>
    <mergeCell ref="B7:B8"/>
    <mergeCell ref="C7:E7"/>
    <mergeCell ref="E22:F22"/>
    <mergeCell ref="B23:B24"/>
    <mergeCell ref="C23:E23"/>
    <mergeCell ref="B39:E39"/>
    <mergeCell ref="B38:E38"/>
    <mergeCell ref="B42:F42"/>
  </mergeCells>
  <pageMargins left="0.70866141732283472" right="0.70866141732283472" top="0.74803149606299213" bottom="0.74803149606299213" header="0.31496062992125984" footer="0.31496062992125984"/>
  <pageSetup paperSize="9" scale="8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P80"/>
  <sheetViews>
    <sheetView showGridLines="0" zoomScaleNormal="100" workbookViewId="0">
      <selection activeCell="C32" sqref="C32"/>
    </sheetView>
  </sheetViews>
  <sheetFormatPr defaultColWidth="9.140625" defaultRowHeight="13.5"/>
  <cols>
    <col min="1" max="1" width="5" style="56" customWidth="1"/>
    <col min="2" max="2" width="56.140625" style="56" customWidth="1"/>
    <col min="3" max="3" width="17.7109375" style="56" customWidth="1"/>
    <col min="4" max="4" width="17.7109375" style="114" customWidth="1"/>
    <col min="5" max="5" width="5.7109375" style="56" customWidth="1"/>
    <col min="6" max="6" width="9.140625" style="56"/>
    <col min="7" max="7" width="11.28515625" style="56" bestFit="1" customWidth="1"/>
    <col min="8" max="16384" width="9.140625" style="56"/>
  </cols>
  <sheetData>
    <row r="1" spans="2:16">
      <c r="E1" s="97"/>
    </row>
    <row r="2" spans="2:16" ht="14.1" customHeight="1">
      <c r="B2" s="1" t="str">
        <f>'3'!$B$2</f>
        <v>GVK Power (Goindwal Sahib) Limited</v>
      </c>
      <c r="C2" s="102"/>
      <c r="D2" s="102"/>
      <c r="E2" s="102"/>
    </row>
    <row r="3" spans="2:16" ht="15.95" customHeight="1">
      <c r="B3" s="1" t="str">
        <f>'3'!$B$3</f>
        <v>Notes to financial statements for the year ended March 31, 2017</v>
      </c>
      <c r="C3" s="102"/>
      <c r="D3" s="102"/>
      <c r="E3" s="102"/>
    </row>
    <row r="4" spans="2:16" ht="15.95" customHeight="1">
      <c r="B4" s="1204" t="str">
        <f>+'17-19'!B4</f>
        <v>All amounts in INR unless otherwise stated</v>
      </c>
      <c r="C4" s="102"/>
      <c r="D4" s="102"/>
      <c r="E4" s="102"/>
    </row>
    <row r="5" spans="2:16" ht="15">
      <c r="B5" s="105"/>
      <c r="C5" s="73"/>
      <c r="D5" s="115"/>
      <c r="E5" s="97"/>
      <c r="G5" s="4"/>
      <c r="H5" s="4"/>
      <c r="I5" s="4"/>
      <c r="J5" s="4"/>
      <c r="K5" s="4"/>
      <c r="L5" s="4"/>
      <c r="M5" s="4"/>
      <c r="N5" s="4"/>
      <c r="O5" s="4"/>
      <c r="P5" s="4"/>
    </row>
    <row r="6" spans="2:16" ht="15">
      <c r="B6" s="116" t="s">
        <v>896</v>
      </c>
      <c r="C6" s="73"/>
      <c r="D6" s="115"/>
      <c r="E6" s="97"/>
    </row>
    <row r="7" spans="2:16" ht="30">
      <c r="B7" s="117" t="s">
        <v>1</v>
      </c>
      <c r="C7" s="118" t="s">
        <v>356</v>
      </c>
      <c r="D7" s="119" t="s">
        <v>275</v>
      </c>
    </row>
    <row r="8" spans="2:16" ht="15">
      <c r="B8" s="120"/>
      <c r="C8" s="121"/>
      <c r="D8" s="122"/>
    </row>
    <row r="9" spans="2:16">
      <c r="B9" s="123" t="s">
        <v>660</v>
      </c>
      <c r="C9" s="124">
        <v>1100562564</v>
      </c>
      <c r="D9" s="95">
        <v>0</v>
      </c>
    </row>
    <row r="10" spans="2:16">
      <c r="B10" s="123" t="s">
        <v>805</v>
      </c>
      <c r="C10" s="124">
        <v>-13803543</v>
      </c>
      <c r="D10" s="95">
        <v>0</v>
      </c>
    </row>
    <row r="11" spans="2:16" ht="15" hidden="1">
      <c r="B11" s="188" t="s">
        <v>806</v>
      </c>
      <c r="C11" s="802">
        <f>+SUM(C9:C10)</f>
        <v>1086759021</v>
      </c>
      <c r="D11" s="802">
        <f>+SUM(D9:D10)</f>
        <v>0</v>
      </c>
    </row>
    <row r="12" spans="2:16" s="128" customFormat="1" ht="27" hidden="1">
      <c r="B12" s="125" t="s">
        <v>592</v>
      </c>
      <c r="C12" s="126"/>
      <c r="D12" s="127"/>
    </row>
    <row r="13" spans="2:16" hidden="1">
      <c r="B13" s="123" t="s">
        <v>462</v>
      </c>
      <c r="C13" s="129"/>
      <c r="D13" s="96"/>
    </row>
    <row r="14" spans="2:16" ht="15.75" thickBot="1">
      <c r="B14" s="130" t="s">
        <v>352</v>
      </c>
      <c r="C14" s="131">
        <f>SUM('20-21'!C11:C13)</f>
        <v>1086759021</v>
      </c>
      <c r="D14" s="131">
        <f>SUM('20-21'!D11:D13)</f>
        <v>0</v>
      </c>
    </row>
    <row r="15" spans="2:16" ht="15.75" thickTop="1">
      <c r="B15" s="105"/>
      <c r="C15" s="73"/>
      <c r="D15" s="115"/>
    </row>
    <row r="16" spans="2:16" ht="18.75" customHeight="1">
      <c r="B16" s="996" t="s">
        <v>1311</v>
      </c>
      <c r="C16" s="102"/>
      <c r="D16" s="102"/>
    </row>
    <row r="17" spans="2:5" ht="30">
      <c r="B17" s="117" t="s">
        <v>1</v>
      </c>
      <c r="C17" s="118" t="s">
        <v>356</v>
      </c>
      <c r="D17" s="119" t="s">
        <v>275</v>
      </c>
    </row>
    <row r="18" spans="2:5" ht="15">
      <c r="B18" s="141" t="s">
        <v>469</v>
      </c>
      <c r="C18" s="1527"/>
      <c r="D18" s="1530"/>
    </row>
    <row r="19" spans="2:5" ht="15">
      <c r="B19" s="143" t="s">
        <v>470</v>
      </c>
      <c r="C19" s="132">
        <v>1739480</v>
      </c>
      <c r="D19" s="133">
        <v>0</v>
      </c>
      <c r="E19" s="87"/>
    </row>
    <row r="20" spans="2:5" ht="15" hidden="1">
      <c r="B20" s="143" t="s">
        <v>596</v>
      </c>
      <c r="C20" s="132">
        <v>0</v>
      </c>
      <c r="D20" s="133"/>
      <c r="E20" s="87"/>
    </row>
    <row r="21" spans="2:5">
      <c r="B21" s="143" t="s">
        <v>815</v>
      </c>
      <c r="C21" s="1532">
        <v>1444073</v>
      </c>
      <c r="D21" s="1532">
        <v>0</v>
      </c>
    </row>
    <row r="22" spans="2:5" ht="15">
      <c r="B22" s="1523" t="s">
        <v>292</v>
      </c>
      <c r="C22" s="135">
        <f>SUM(C19:C21)</f>
        <v>3183553</v>
      </c>
      <c r="D22" s="135">
        <f>SUM(D19:D21)</f>
        <v>0</v>
      </c>
    </row>
    <row r="23" spans="2:5" ht="15" hidden="1">
      <c r="B23" s="141" t="s">
        <v>471</v>
      </c>
      <c r="C23" s="134"/>
      <c r="D23" s="135"/>
    </row>
    <row r="24" spans="2:5" hidden="1">
      <c r="B24" s="143" t="s">
        <v>231</v>
      </c>
      <c r="C24" s="132"/>
      <c r="D24" s="132"/>
    </row>
    <row r="25" spans="2:5" ht="15" hidden="1">
      <c r="B25" s="143"/>
      <c r="C25" s="1528">
        <f>SUM(C24:C24)</f>
        <v>0</v>
      </c>
      <c r="D25" s="1528">
        <f>SUM(D24:D24)</f>
        <v>0</v>
      </c>
    </row>
    <row r="26" spans="2:5" ht="15" hidden="1">
      <c r="B26" s="1524" t="s">
        <v>473</v>
      </c>
      <c r="C26" s="134"/>
      <c r="D26" s="135"/>
    </row>
    <row r="27" spans="2:5" ht="15" hidden="1">
      <c r="B27" s="143" t="s">
        <v>228</v>
      </c>
      <c r="C27" s="134"/>
      <c r="D27" s="135"/>
    </row>
    <row r="28" spans="2:5" ht="15" hidden="1">
      <c r="B28" s="143" t="s">
        <v>229</v>
      </c>
      <c r="C28" s="134"/>
      <c r="D28" s="135"/>
    </row>
    <row r="29" spans="2:5" ht="15" hidden="1">
      <c r="B29" s="143" t="s">
        <v>472</v>
      </c>
      <c r="C29" s="134"/>
      <c r="D29" s="135"/>
    </row>
    <row r="30" spans="2:5" hidden="1">
      <c r="B30" s="1525" t="s">
        <v>463</v>
      </c>
      <c r="C30" s="132"/>
      <c r="D30" s="132"/>
    </row>
    <row r="31" spans="2:5" hidden="1">
      <c r="B31" s="1525"/>
      <c r="C31" s="132"/>
      <c r="D31" s="132"/>
    </row>
    <row r="32" spans="2:5">
      <c r="B32" s="1525" t="s">
        <v>1415</v>
      </c>
      <c r="C32" s="132">
        <v>3226195</v>
      </c>
      <c r="D32" s="132">
        <v>0</v>
      </c>
      <c r="E32" s="136"/>
    </row>
    <row r="33" spans="2:5" ht="15" hidden="1">
      <c r="B33" s="143"/>
      <c r="C33" s="135"/>
      <c r="D33" s="135"/>
    </row>
    <row r="34" spans="2:5" ht="15" hidden="1">
      <c r="B34" s="141" t="s">
        <v>230</v>
      </c>
      <c r="C34" s="134"/>
      <c r="D34" s="135"/>
    </row>
    <row r="35" spans="2:5" hidden="1">
      <c r="B35" s="1526" t="s">
        <v>474</v>
      </c>
      <c r="C35" s="132"/>
      <c r="D35" s="132"/>
    </row>
    <row r="36" spans="2:5" hidden="1">
      <c r="B36" s="1526" t="s">
        <v>475</v>
      </c>
      <c r="C36" s="132"/>
      <c r="D36" s="132"/>
    </row>
    <row r="37" spans="2:5" ht="20.25" hidden="1" customHeight="1">
      <c r="B37" s="1526" t="s">
        <v>519</v>
      </c>
      <c r="C37" s="132"/>
      <c r="D37" s="137"/>
    </row>
    <row r="38" spans="2:5" ht="15" hidden="1">
      <c r="B38" s="143" t="s">
        <v>593</v>
      </c>
      <c r="C38" s="135"/>
      <c r="D38" s="132"/>
    </row>
    <row r="39" spans="2:5" hidden="1">
      <c r="B39" s="143" t="s">
        <v>110</v>
      </c>
      <c r="C39" s="132"/>
      <c r="D39" s="132"/>
    </row>
    <row r="40" spans="2:5" ht="15" hidden="1">
      <c r="B40" s="143"/>
      <c r="C40" s="1528">
        <f>SUM(C35:C39)</f>
        <v>0</v>
      </c>
      <c r="D40" s="1528">
        <f>SUM(D35:D39)</f>
        <v>0</v>
      </c>
    </row>
    <row r="41" spans="2:5" ht="15" hidden="1">
      <c r="B41" s="143"/>
      <c r="C41" s="1529"/>
      <c r="D41" s="1531"/>
    </row>
    <row r="42" spans="2:5" ht="15.75" thickBot="1">
      <c r="B42" s="130" t="s">
        <v>352</v>
      </c>
      <c r="C42" s="131">
        <f>C40+C32+C25+C22</f>
        <v>6409748</v>
      </c>
      <c r="D42" s="131">
        <f>D40+D32+D25+D22</f>
        <v>0</v>
      </c>
    </row>
    <row r="43" spans="2:5" ht="15.75" thickTop="1">
      <c r="C43" s="104"/>
      <c r="D43" s="138"/>
    </row>
    <row r="44" spans="2:5" ht="15">
      <c r="C44" s="104"/>
      <c r="D44" s="138"/>
    </row>
    <row r="45" spans="2:5" ht="15">
      <c r="C45" s="104"/>
      <c r="D45" s="138"/>
    </row>
    <row r="46" spans="2:5" ht="15" hidden="1">
      <c r="B46" s="87" t="s">
        <v>476</v>
      </c>
      <c r="D46" s="56"/>
    </row>
    <row r="47" spans="2:5" ht="12.75" hidden="1" customHeight="1">
      <c r="B47" s="2103" t="s">
        <v>608</v>
      </c>
      <c r="C47" s="2103"/>
      <c r="D47" s="2103"/>
    </row>
    <row r="48" spans="2:5" ht="12.75" hidden="1" customHeight="1">
      <c r="B48" s="2103"/>
      <c r="C48" s="2103"/>
      <c r="D48" s="2103"/>
      <c r="E48" s="97"/>
    </row>
    <row r="49" spans="2:5" ht="12.75" hidden="1" customHeight="1">
      <c r="B49" s="2103"/>
      <c r="C49" s="2103"/>
      <c r="D49" s="2103"/>
      <c r="E49" s="97"/>
    </row>
    <row r="50" spans="2:5" ht="12.75" hidden="1" customHeight="1">
      <c r="B50" s="2103"/>
      <c r="C50" s="2103"/>
      <c r="D50" s="2103"/>
      <c r="E50" s="97"/>
    </row>
    <row r="51" spans="2:5" ht="12.75" hidden="1" customHeight="1">
      <c r="B51" s="2103"/>
      <c r="C51" s="2103"/>
      <c r="D51" s="2103"/>
      <c r="E51" s="97"/>
    </row>
    <row r="52" spans="2:5" hidden="1">
      <c r="B52" s="56" t="s">
        <v>480</v>
      </c>
      <c r="D52" s="56"/>
      <c r="E52" s="97"/>
    </row>
    <row r="53" spans="2:5" s="59" customFormat="1" ht="30" hidden="1">
      <c r="B53" s="139" t="s">
        <v>1</v>
      </c>
      <c r="C53" s="140" t="s">
        <v>477</v>
      </c>
      <c r="E53" s="103"/>
    </row>
    <row r="54" spans="2:5" ht="15" hidden="1">
      <c r="B54" s="141" t="s">
        <v>139</v>
      </c>
      <c r="C54" s="142"/>
      <c r="D54" s="56"/>
      <c r="E54" s="97"/>
    </row>
    <row r="55" spans="2:5" hidden="1">
      <c r="B55" s="143" t="s">
        <v>140</v>
      </c>
      <c r="C55" s="144"/>
      <c r="D55" s="56"/>
      <c r="E55" s="97"/>
    </row>
    <row r="56" spans="2:5" hidden="1">
      <c r="B56" s="143" t="s">
        <v>161</v>
      </c>
      <c r="C56" s="144"/>
      <c r="D56" s="56"/>
      <c r="E56" s="97"/>
    </row>
    <row r="57" spans="2:5" hidden="1">
      <c r="B57" s="143" t="s">
        <v>293</v>
      </c>
      <c r="C57" s="144"/>
      <c r="D57" s="56"/>
      <c r="E57" s="97"/>
    </row>
    <row r="58" spans="2:5" hidden="1">
      <c r="B58" s="143"/>
      <c r="C58" s="144"/>
      <c r="D58" s="56"/>
    </row>
    <row r="59" spans="2:5" ht="15" hidden="1">
      <c r="B59" s="141" t="s">
        <v>412</v>
      </c>
      <c r="C59" s="144"/>
      <c r="D59" s="56"/>
    </row>
    <row r="60" spans="2:5" hidden="1">
      <c r="B60" s="143" t="s">
        <v>75</v>
      </c>
      <c r="C60" s="144"/>
      <c r="D60" s="56"/>
    </row>
    <row r="61" spans="2:5" hidden="1">
      <c r="B61" s="143" t="s">
        <v>338</v>
      </c>
      <c r="C61" s="144"/>
      <c r="D61" s="56"/>
    </row>
    <row r="62" spans="2:5" hidden="1">
      <c r="B62" s="143" t="s">
        <v>481</v>
      </c>
      <c r="C62" s="144"/>
      <c r="D62" s="56"/>
    </row>
    <row r="63" spans="2:5" hidden="1">
      <c r="B63" s="143" t="s">
        <v>268</v>
      </c>
      <c r="C63" s="144"/>
      <c r="D63" s="56"/>
    </row>
    <row r="64" spans="2:5" hidden="1">
      <c r="B64" s="143" t="s">
        <v>482</v>
      </c>
      <c r="C64" s="144"/>
      <c r="D64" s="56"/>
    </row>
    <row r="65" spans="2:4" hidden="1">
      <c r="B65" s="143"/>
      <c r="C65" s="144"/>
      <c r="D65" s="56"/>
    </row>
    <row r="66" spans="2:4" hidden="1">
      <c r="B66" s="143"/>
      <c r="C66" s="144"/>
      <c r="D66" s="56"/>
    </row>
    <row r="67" spans="2:4" ht="15" hidden="1">
      <c r="B67" s="141" t="s">
        <v>144</v>
      </c>
      <c r="C67" s="144"/>
      <c r="D67" s="56"/>
    </row>
    <row r="68" spans="2:4" hidden="1">
      <c r="B68" s="143" t="s">
        <v>162</v>
      </c>
      <c r="C68" s="144"/>
      <c r="D68" s="56"/>
    </row>
    <row r="69" spans="2:4" hidden="1">
      <c r="B69" s="143" t="s">
        <v>290</v>
      </c>
      <c r="C69" s="144"/>
      <c r="D69" s="56"/>
    </row>
    <row r="70" spans="2:4" hidden="1">
      <c r="B70" s="143" t="s">
        <v>131</v>
      </c>
      <c r="C70" s="144"/>
      <c r="D70" s="56"/>
    </row>
    <row r="71" spans="2:4" hidden="1">
      <c r="B71" s="143"/>
      <c r="C71" s="144"/>
      <c r="D71" s="56"/>
    </row>
    <row r="72" spans="2:4" ht="15" hidden="1">
      <c r="B72" s="141" t="s">
        <v>145</v>
      </c>
      <c r="C72" s="144"/>
      <c r="D72" s="56"/>
    </row>
    <row r="73" spans="2:4" hidden="1">
      <c r="B73" s="143" t="s">
        <v>131</v>
      </c>
      <c r="C73" s="144"/>
      <c r="D73" s="56"/>
    </row>
    <row r="74" spans="2:4" hidden="1">
      <c r="B74" s="143"/>
      <c r="C74" s="144"/>
      <c r="D74" s="56"/>
    </row>
    <row r="75" spans="2:4" hidden="1">
      <c r="B75" s="143" t="s">
        <v>164</v>
      </c>
      <c r="C75" s="144"/>
      <c r="D75" s="56"/>
    </row>
    <row r="76" spans="2:4" hidden="1">
      <c r="B76" s="143"/>
      <c r="C76" s="144"/>
      <c r="D76" s="56"/>
    </row>
    <row r="77" spans="2:4" hidden="1">
      <c r="B77" s="143" t="s">
        <v>478</v>
      </c>
      <c r="C77" s="144"/>
      <c r="D77" s="56"/>
    </row>
    <row r="78" spans="2:4" hidden="1">
      <c r="B78" s="143" t="s">
        <v>483</v>
      </c>
      <c r="C78" s="144"/>
      <c r="D78" s="145"/>
    </row>
    <row r="79" spans="2:4" s="87" customFormat="1" ht="15" hidden="1">
      <c r="B79" s="146" t="s">
        <v>479</v>
      </c>
      <c r="C79" s="147"/>
      <c r="D79" s="148"/>
    </row>
    <row r="80" spans="2:4">
      <c r="D80" s="56"/>
    </row>
  </sheetData>
  <customSheetViews>
    <customSheetView guid="{98A48883-DAD7-4D8B-8A06-A5B622A5B0F8}" scale="60" showPageBreaks="1" showGridLines="0" hiddenColumns="1" view="pageBreakPreview">
      <selection activeCell="E20" sqref="E20"/>
      <pageMargins left="0.75" right="0.75" top="1" bottom="1" header="0.5" footer="0.5"/>
      <pageSetup paperSize="9" scale="72" orientation="portrait" r:id="rId1"/>
      <headerFooter alignWithMargins="0"/>
    </customSheetView>
  </customSheetViews>
  <mergeCells count="1">
    <mergeCell ref="B47:D51"/>
  </mergeCells>
  <pageMargins left="0.74803149606299213" right="0.74803149606299213" top="0.98425196850393704" bottom="0.98425196850393704" header="0.51181102362204722" footer="0.51181102362204722"/>
  <pageSetup paperSize="9" scale="85" fitToHeight="2" orientation="portrait" r:id="rId2"/>
  <headerFooter alignWithMargins="0"/>
  <rowBreaks count="1" manualBreakCount="1">
    <brk id="52"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R97"/>
  <sheetViews>
    <sheetView showGridLines="0" zoomScaleNormal="100" zoomScaleSheetLayoutView="100" workbookViewId="0">
      <pane xSplit="1" ySplit="5" topLeftCell="B55" activePane="bottomRight" state="frozen"/>
      <selection activeCell="P27" sqref="P27"/>
      <selection pane="topRight" activeCell="P27" sqref="P27"/>
      <selection pane="bottomLeft" activeCell="P27" sqref="P27"/>
      <selection pane="bottomRight" activeCell="H68" sqref="H68"/>
    </sheetView>
  </sheetViews>
  <sheetFormatPr defaultColWidth="9.140625" defaultRowHeight="13.5"/>
  <cols>
    <col min="1" max="1" width="14.42578125" style="56" hidden="1" customWidth="1"/>
    <col min="2" max="2" width="4.85546875" style="56" customWidth="1"/>
    <col min="3" max="3" width="73.7109375" style="627" customWidth="1"/>
    <col min="4" max="4" width="7.42578125" style="627" customWidth="1"/>
    <col min="5" max="6" width="25.7109375" style="56" customWidth="1"/>
    <col min="7" max="7" width="5.42578125" style="97" customWidth="1"/>
    <col min="8" max="8" width="14.5703125" style="56" bestFit="1" customWidth="1"/>
    <col min="9" max="9" width="15.5703125" style="56" bestFit="1" customWidth="1"/>
    <col min="10" max="10" width="14" style="56" bestFit="1" customWidth="1"/>
    <col min="11" max="11" width="12.7109375" style="56" bestFit="1" customWidth="1"/>
    <col min="12" max="12" width="10.42578125" style="56" bestFit="1" customWidth="1"/>
    <col min="13" max="13" width="14" style="56" bestFit="1" customWidth="1"/>
    <col min="14" max="14" width="16.7109375" style="56" bestFit="1" customWidth="1"/>
    <col min="15" max="15" width="17" style="56" bestFit="1" customWidth="1"/>
    <col min="16" max="16" width="21.7109375" style="56" bestFit="1" customWidth="1"/>
    <col min="17" max="17" width="11.5703125" style="56" bestFit="1" customWidth="1"/>
    <col min="18" max="18" width="20.28515625" style="56" bestFit="1" customWidth="1"/>
    <col min="19" max="16384" width="9.140625" style="56"/>
  </cols>
  <sheetData>
    <row r="1" spans="1:18" ht="15" customHeight="1">
      <c r="C1" s="1" t="str">
        <f>BS_R!B2</f>
        <v>GVK Power (Goindwal Sahib) Limited</v>
      </c>
      <c r="E1" s="675"/>
      <c r="F1" s="675"/>
    </row>
    <row r="2" spans="1:18" ht="14.1" customHeight="1">
      <c r="C2" s="595" t="s">
        <v>884</v>
      </c>
    </row>
    <row r="3" spans="1:18" ht="14.1" customHeight="1">
      <c r="C3" s="595" t="str">
        <f>[16]PL_R!$C$3</f>
        <v>All amounts in INR unless otherwise stated</v>
      </c>
    </row>
    <row r="4" spans="1:18" ht="15.95" customHeight="1" thickBot="1">
      <c r="A4" s="628" t="s">
        <v>46</v>
      </c>
      <c r="B4" s="628"/>
      <c r="D4" s="629"/>
      <c r="E4" s="629"/>
      <c r="F4" s="676"/>
      <c r="G4" s="676"/>
    </row>
    <row r="5" spans="1:18" s="90" customFormat="1" ht="30" customHeight="1">
      <c r="A5" s="630" t="s">
        <v>47</v>
      </c>
      <c r="B5" s="630"/>
      <c r="C5" s="1029" t="s">
        <v>1</v>
      </c>
      <c r="D5" s="1030" t="s">
        <v>40</v>
      </c>
      <c r="E5" s="1030" t="s">
        <v>389</v>
      </c>
      <c r="F5" s="1031" t="s">
        <v>390</v>
      </c>
      <c r="G5" s="112"/>
      <c r="I5" s="4"/>
      <c r="J5" s="4"/>
      <c r="K5" s="4"/>
      <c r="L5" s="4"/>
      <c r="M5" s="4"/>
      <c r="N5" s="4"/>
      <c r="O5" s="4"/>
      <c r="P5" s="4"/>
      <c r="Q5" s="4"/>
      <c r="R5" s="4"/>
    </row>
    <row r="6" spans="1:18" ht="15">
      <c r="A6" s="631"/>
      <c r="B6" s="631"/>
      <c r="C6" s="1032" t="s">
        <v>514</v>
      </c>
      <c r="D6" s="1033"/>
      <c r="E6" s="1034"/>
      <c r="F6" s="1035"/>
      <c r="G6" s="110"/>
    </row>
    <row r="7" spans="1:18" ht="15" customHeight="1">
      <c r="A7" s="628" t="s">
        <v>48</v>
      </c>
      <c r="B7" s="628"/>
      <c r="C7" s="1036" t="s">
        <v>49</v>
      </c>
      <c r="D7" s="632">
        <v>20</v>
      </c>
      <c r="E7" s="633">
        <v>1086759021</v>
      </c>
      <c r="F7" s="1037">
        <v>0</v>
      </c>
      <c r="G7" s="634"/>
    </row>
    <row r="8" spans="1:18" ht="15" customHeight="1">
      <c r="A8" s="628" t="s">
        <v>50</v>
      </c>
      <c r="B8" s="628"/>
      <c r="C8" s="1036" t="s">
        <v>1324</v>
      </c>
      <c r="D8" s="632">
        <v>21</v>
      </c>
      <c r="E8" s="633">
        <v>6409748</v>
      </c>
      <c r="F8" s="1037">
        <v>0</v>
      </c>
      <c r="G8" s="634"/>
    </row>
    <row r="9" spans="1:18" ht="15" customHeight="1">
      <c r="C9" s="1038" t="s">
        <v>339</v>
      </c>
      <c r="D9" s="632"/>
      <c r="E9" s="1559">
        <v>1093168769</v>
      </c>
      <c r="F9" s="1039">
        <v>0</v>
      </c>
      <c r="G9" s="635"/>
    </row>
    <row r="10" spans="1:18" ht="15" customHeight="1">
      <c r="C10" s="1038"/>
      <c r="D10" s="632"/>
      <c r="E10" s="636"/>
      <c r="F10" s="1040"/>
      <c r="G10" s="635"/>
    </row>
    <row r="11" spans="1:18" ht="15" customHeight="1">
      <c r="C11" s="1038" t="s">
        <v>51</v>
      </c>
      <c r="D11" s="632"/>
      <c r="E11" s="636"/>
      <c r="F11" s="1040"/>
      <c r="G11" s="635"/>
    </row>
    <row r="12" spans="1:18" ht="15" customHeight="1">
      <c r="C12" s="1041" t="s">
        <v>52</v>
      </c>
      <c r="D12" s="632">
        <v>23</v>
      </c>
      <c r="E12" s="633">
        <v>664530008</v>
      </c>
      <c r="F12" s="1037">
        <v>0</v>
      </c>
      <c r="G12" s="634"/>
    </row>
    <row r="13" spans="1:18" ht="15" customHeight="1">
      <c r="C13" s="1041" t="s">
        <v>394</v>
      </c>
      <c r="D13" s="632">
        <v>22</v>
      </c>
      <c r="E13" s="633">
        <v>86613086</v>
      </c>
      <c r="F13" s="1037">
        <v>0</v>
      </c>
      <c r="G13" s="634"/>
    </row>
    <row r="14" spans="1:18" ht="15" hidden="1" customHeight="1">
      <c r="C14" s="1041" t="s">
        <v>486</v>
      </c>
      <c r="D14" s="632"/>
      <c r="E14" s="633">
        <v>0</v>
      </c>
      <c r="F14" s="1037">
        <v>0</v>
      </c>
      <c r="G14" s="634"/>
    </row>
    <row r="15" spans="1:18" ht="15" hidden="1" customHeight="1">
      <c r="C15" s="1041" t="s">
        <v>487</v>
      </c>
      <c r="D15" s="632"/>
      <c r="E15" s="633">
        <v>0</v>
      </c>
      <c r="F15" s="1037">
        <v>0</v>
      </c>
      <c r="G15" s="634"/>
    </row>
    <row r="16" spans="1:18" ht="15" customHeight="1">
      <c r="A16" s="628" t="s">
        <v>54</v>
      </c>
      <c r="B16" s="628"/>
      <c r="C16" s="1041" t="s">
        <v>55</v>
      </c>
      <c r="D16" s="632">
        <v>24</v>
      </c>
      <c r="E16" s="633">
        <v>4691813119.356164</v>
      </c>
      <c r="F16" s="1037">
        <v>410835</v>
      </c>
      <c r="G16" s="634"/>
      <c r="J16" s="136"/>
    </row>
    <row r="17" spans="1:10" ht="15" customHeight="1">
      <c r="C17" s="1041" t="s">
        <v>56</v>
      </c>
      <c r="D17" s="632">
        <v>25</v>
      </c>
      <c r="E17" s="633">
        <v>2037556681.4186723</v>
      </c>
      <c r="F17" s="1037">
        <v>372591</v>
      </c>
      <c r="G17" s="634"/>
      <c r="J17" s="136"/>
    </row>
    <row r="18" spans="1:10" ht="15" customHeight="1">
      <c r="C18" s="1041" t="s">
        <v>501</v>
      </c>
      <c r="D18" s="632">
        <v>26</v>
      </c>
      <c r="E18" s="633">
        <v>234212973</v>
      </c>
      <c r="F18" s="1037">
        <v>12104845.32</v>
      </c>
      <c r="G18" s="634"/>
    </row>
    <row r="19" spans="1:10" ht="15" customHeight="1">
      <c r="A19" s="628"/>
      <c r="B19" s="628"/>
      <c r="C19" s="1038" t="s">
        <v>378</v>
      </c>
      <c r="D19" s="632"/>
      <c r="E19" s="1559">
        <v>7714725867.7748365</v>
      </c>
      <c r="F19" s="1039">
        <v>12888271.32</v>
      </c>
      <c r="G19" s="635"/>
    </row>
    <row r="20" spans="1:10" ht="15">
      <c r="A20" s="628"/>
      <c r="B20" s="628"/>
      <c r="C20" s="1038"/>
      <c r="D20" s="1551"/>
      <c r="E20" s="1558"/>
      <c r="F20" s="1554"/>
      <c r="G20" s="635"/>
    </row>
    <row r="21" spans="1:10" s="128" customFormat="1" ht="15">
      <c r="A21" s="637"/>
      <c r="B21" s="637"/>
      <c r="C21" s="1042" t="s">
        <v>671</v>
      </c>
      <c r="D21" s="1552"/>
      <c r="E21" s="639">
        <v>-6621557098.7748365</v>
      </c>
      <c r="F21" s="1555">
        <v>-12888271.32</v>
      </c>
      <c r="G21" s="640"/>
    </row>
    <row r="22" spans="1:10" ht="15">
      <c r="A22" s="628"/>
      <c r="B22" s="628"/>
      <c r="C22" s="1038"/>
      <c r="D22" s="1551"/>
      <c r="E22" s="636"/>
      <c r="F22" s="1554"/>
      <c r="G22" s="635"/>
    </row>
    <row r="23" spans="1:10" ht="15" customHeight="1">
      <c r="C23" s="1041" t="s">
        <v>503</v>
      </c>
      <c r="D23" s="1551">
        <v>35</v>
      </c>
      <c r="E23" s="636">
        <v>0</v>
      </c>
      <c r="F23" s="1556">
        <v>160691242</v>
      </c>
      <c r="G23" s="635"/>
    </row>
    <row r="24" spans="1:10" ht="15">
      <c r="C24" s="1041"/>
      <c r="D24" s="1551"/>
      <c r="E24" s="1561"/>
      <c r="F24" s="1562"/>
      <c r="G24" s="635"/>
    </row>
    <row r="25" spans="1:10" ht="15" hidden="1" customHeight="1">
      <c r="C25" s="1042" t="s">
        <v>516</v>
      </c>
      <c r="D25" s="1551"/>
      <c r="E25" s="1559">
        <v>-6621557098.7748365</v>
      </c>
      <c r="F25" s="1557">
        <v>-173579513.31999999</v>
      </c>
      <c r="G25" s="635"/>
    </row>
    <row r="26" spans="1:10" ht="15" hidden="1" customHeight="1">
      <c r="A26" s="628"/>
      <c r="B26" s="628"/>
      <c r="C26" s="1038"/>
      <c r="D26" s="1551"/>
      <c r="E26" s="636"/>
      <c r="F26" s="1554"/>
      <c r="G26" s="635"/>
    </row>
    <row r="27" spans="1:10" ht="15" hidden="1" customHeight="1">
      <c r="C27" s="1041" t="s">
        <v>447</v>
      </c>
      <c r="D27" s="1553"/>
      <c r="E27" s="642"/>
      <c r="F27" s="1556"/>
      <c r="G27" s="634"/>
    </row>
    <row r="28" spans="1:10" ht="13.5" hidden="1" customHeight="1">
      <c r="C28" s="1041" t="s">
        <v>448</v>
      </c>
      <c r="D28" s="1551"/>
      <c r="E28" s="633"/>
      <c r="F28" s="1556"/>
      <c r="G28" s="634"/>
    </row>
    <row r="29" spans="1:10" ht="13.5" hidden="1" customHeight="1">
      <c r="C29" s="1041"/>
      <c r="D29" s="1551"/>
      <c r="E29" s="633"/>
      <c r="F29" s="1556"/>
      <c r="G29" s="634"/>
    </row>
    <row r="30" spans="1:10" ht="15" customHeight="1">
      <c r="C30" s="1038" t="s">
        <v>691</v>
      </c>
      <c r="D30" s="1551"/>
      <c r="E30" s="636">
        <v>-6621557098.7748365</v>
      </c>
      <c r="F30" s="1554">
        <v>-173579513.31999999</v>
      </c>
      <c r="G30" s="635"/>
      <c r="H30" s="136"/>
      <c r="I30" s="1113"/>
    </row>
    <row r="31" spans="1:10" ht="15" hidden="1" customHeight="1">
      <c r="C31" s="1038"/>
      <c r="D31" s="1551"/>
      <c r="E31" s="636"/>
      <c r="F31" s="1554"/>
      <c r="G31" s="635"/>
    </row>
    <row r="32" spans="1:10" ht="15" hidden="1" customHeight="1">
      <c r="A32" s="628" t="s">
        <v>58</v>
      </c>
      <c r="B32" s="628"/>
      <c r="C32" s="1038" t="s">
        <v>513</v>
      </c>
      <c r="D32" s="1551"/>
      <c r="E32" s="633"/>
      <c r="F32" s="1556"/>
      <c r="G32" s="634"/>
    </row>
    <row r="33" spans="1:9" ht="15" customHeight="1">
      <c r="C33" s="1041" t="s">
        <v>1189</v>
      </c>
      <c r="D33" s="1551"/>
      <c r="E33" s="643">
        <v>0</v>
      </c>
      <c r="F33" s="1556">
        <v>0</v>
      </c>
      <c r="G33" s="634"/>
    </row>
    <row r="34" spans="1:9" ht="15" hidden="1" customHeight="1">
      <c r="C34" s="1041" t="s">
        <v>61</v>
      </c>
      <c r="D34" s="632"/>
      <c r="E34" s="643">
        <v>0</v>
      </c>
      <c r="F34" s="1043">
        <v>0</v>
      </c>
      <c r="G34" s="634"/>
    </row>
    <row r="35" spans="1:9" ht="15" hidden="1" customHeight="1">
      <c r="C35" s="1038" t="s">
        <v>62</v>
      </c>
      <c r="D35" s="641"/>
      <c r="E35" s="636">
        <v>0</v>
      </c>
      <c r="F35" s="1040">
        <v>0</v>
      </c>
      <c r="G35" s="635"/>
    </row>
    <row r="36" spans="1:9" ht="15" hidden="1" customHeight="1">
      <c r="C36" s="1038"/>
      <c r="D36" s="641"/>
      <c r="E36" s="636"/>
      <c r="F36" s="1040"/>
      <c r="G36" s="635"/>
    </row>
    <row r="37" spans="1:9" ht="15" customHeight="1">
      <c r="C37" s="1038" t="s">
        <v>670</v>
      </c>
      <c r="D37" s="641"/>
      <c r="E37" s="1559">
        <v>-6621557098.7748365</v>
      </c>
      <c r="F37" s="1039">
        <v>-173579513.31999999</v>
      </c>
      <c r="G37" s="635"/>
    </row>
    <row r="38" spans="1:9" ht="15" customHeight="1">
      <c r="C38" s="1038"/>
      <c r="D38" s="641"/>
      <c r="E38" s="636"/>
      <c r="F38" s="1040"/>
      <c r="G38" s="635"/>
    </row>
    <row r="39" spans="1:9" ht="15" customHeight="1">
      <c r="A39" s="628" t="s">
        <v>63</v>
      </c>
      <c r="B39" s="628"/>
      <c r="C39" s="1041" t="s">
        <v>1355</v>
      </c>
      <c r="D39" s="632"/>
      <c r="E39" s="633">
        <v>754523</v>
      </c>
      <c r="F39" s="1037">
        <v>0</v>
      </c>
      <c r="G39" s="635"/>
      <c r="I39" s="136"/>
    </row>
    <row r="40" spans="1:9" ht="15" hidden="1" customHeight="1">
      <c r="C40" s="1036" t="s">
        <v>505</v>
      </c>
      <c r="D40" s="632"/>
      <c r="E40" s="633"/>
      <c r="F40" s="1037"/>
      <c r="G40" s="634"/>
    </row>
    <row r="41" spans="1:9" ht="15" hidden="1" customHeight="1">
      <c r="C41" s="1044" t="s">
        <v>512</v>
      </c>
      <c r="D41" s="632"/>
      <c r="E41" s="633"/>
      <c r="F41" s="1037"/>
      <c r="G41" s="634"/>
    </row>
    <row r="42" spans="1:9" ht="15" hidden="1" customHeight="1">
      <c r="C42" s="1044" t="s">
        <v>127</v>
      </c>
      <c r="D42" s="632"/>
      <c r="E42" s="633"/>
      <c r="F42" s="1037"/>
      <c r="G42" s="634"/>
    </row>
    <row r="43" spans="1:9" ht="27" hidden="1" customHeight="1">
      <c r="C43" s="1044" t="s">
        <v>249</v>
      </c>
      <c r="D43" s="632"/>
      <c r="E43" s="633"/>
      <c r="F43" s="1037"/>
      <c r="G43" s="634"/>
    </row>
    <row r="44" spans="1:9" ht="15" hidden="1" customHeight="1">
      <c r="C44" s="1041" t="s">
        <v>506</v>
      </c>
      <c r="D44" s="632"/>
      <c r="E44" s="633"/>
      <c r="F44" s="1037"/>
      <c r="G44" s="634"/>
    </row>
    <row r="45" spans="1:9" ht="15" hidden="1" customHeight="1">
      <c r="C45" s="1045"/>
      <c r="D45" s="632"/>
      <c r="E45" s="633"/>
      <c r="F45" s="1037"/>
      <c r="G45" s="634"/>
    </row>
    <row r="46" spans="1:9" s="128" customFormat="1" ht="13.5" hidden="1" customHeight="1">
      <c r="C46" s="1046" t="s">
        <v>507</v>
      </c>
      <c r="D46" s="638"/>
      <c r="E46" s="644"/>
      <c r="F46" s="1047"/>
      <c r="G46" s="645"/>
    </row>
    <row r="47" spans="1:9" s="128" customFormat="1" ht="13.5" hidden="1" customHeight="1">
      <c r="C47" s="1048" t="s">
        <v>508</v>
      </c>
      <c r="D47" s="638"/>
      <c r="E47" s="644"/>
      <c r="F47" s="1047"/>
      <c r="G47" s="645"/>
    </row>
    <row r="48" spans="1:9" s="128" customFormat="1" ht="16.5" hidden="1" customHeight="1">
      <c r="C48" s="1048" t="s">
        <v>510</v>
      </c>
      <c r="D48" s="638"/>
      <c r="E48" s="644"/>
      <c r="F48" s="1047"/>
      <c r="G48" s="645"/>
    </row>
    <row r="49" spans="3:7" ht="15" hidden="1" customHeight="1">
      <c r="C49" s="1044" t="s">
        <v>128</v>
      </c>
      <c r="D49" s="632"/>
      <c r="E49" s="633"/>
      <c r="F49" s="1037"/>
      <c r="G49" s="634"/>
    </row>
    <row r="50" spans="3:7" ht="15" hidden="1" customHeight="1">
      <c r="C50" s="1041" t="s">
        <v>509</v>
      </c>
      <c r="D50" s="632"/>
      <c r="E50" s="633"/>
      <c r="F50" s="1037"/>
      <c r="G50" s="646"/>
    </row>
    <row r="51" spans="3:7" ht="15" customHeight="1">
      <c r="C51" s="1041"/>
      <c r="D51" s="632"/>
      <c r="E51" s="633"/>
      <c r="F51" s="1037"/>
      <c r="G51" s="646"/>
    </row>
    <row r="52" spans="3:7" ht="15" customHeight="1">
      <c r="C52" s="1038" t="s">
        <v>340</v>
      </c>
      <c r="D52" s="632"/>
      <c r="E52" s="1560">
        <v>754523</v>
      </c>
      <c r="F52" s="1050">
        <v>0</v>
      </c>
      <c r="G52" s="635"/>
    </row>
    <row r="53" spans="3:7" ht="15" customHeight="1">
      <c r="C53" s="1041"/>
      <c r="D53" s="632"/>
      <c r="E53" s="647"/>
      <c r="F53" s="1049"/>
      <c r="G53" s="648"/>
    </row>
    <row r="54" spans="3:7" ht="15" customHeight="1">
      <c r="C54" s="1038" t="s">
        <v>114</v>
      </c>
      <c r="D54" s="641"/>
      <c r="E54" s="1560">
        <v>-6620802575.7748365</v>
      </c>
      <c r="F54" s="1050">
        <v>-173579513.31999999</v>
      </c>
      <c r="G54" s="635"/>
    </row>
    <row r="55" spans="3:7" ht="15" customHeight="1">
      <c r="C55" s="1038"/>
      <c r="D55" s="641"/>
      <c r="E55" s="1051"/>
      <c r="F55" s="1052"/>
      <c r="G55" s="635"/>
    </row>
    <row r="56" spans="3:7" ht="15" hidden="1" customHeight="1">
      <c r="C56" s="1038" t="s">
        <v>511</v>
      </c>
      <c r="D56" s="641"/>
      <c r="E56" s="649"/>
      <c r="F56" s="1053"/>
      <c r="G56" s="635"/>
    </row>
    <row r="57" spans="3:7" ht="15" hidden="1" customHeight="1">
      <c r="C57" s="1054" t="s">
        <v>395</v>
      </c>
      <c r="D57" s="641"/>
      <c r="E57" s="647"/>
      <c r="F57" s="1055"/>
      <c r="G57" s="635"/>
    </row>
    <row r="58" spans="3:7" ht="15" hidden="1" customHeight="1">
      <c r="C58" s="1054" t="s">
        <v>396</v>
      </c>
      <c r="D58" s="641"/>
      <c r="E58" s="633"/>
      <c r="F58" s="1037"/>
      <c r="G58" s="635"/>
    </row>
    <row r="59" spans="3:7" ht="15" hidden="1" customHeight="1">
      <c r="C59" s="1038"/>
      <c r="D59" s="641"/>
      <c r="E59" s="1560">
        <v>0</v>
      </c>
      <c r="F59" s="1050">
        <v>0</v>
      </c>
      <c r="G59" s="635"/>
    </row>
    <row r="60" spans="3:7" ht="15" hidden="1" customHeight="1">
      <c r="C60" s="1038" t="s">
        <v>398</v>
      </c>
      <c r="D60" s="641"/>
      <c r="E60" s="1051"/>
      <c r="F60" s="1052"/>
      <c r="G60" s="635"/>
    </row>
    <row r="61" spans="3:7" ht="15" hidden="1" customHeight="1">
      <c r="C61" s="1054" t="s">
        <v>395</v>
      </c>
      <c r="D61" s="641"/>
      <c r="E61" s="647"/>
      <c r="F61" s="1055"/>
      <c r="G61" s="635"/>
    </row>
    <row r="62" spans="3:7" ht="15" hidden="1" customHeight="1">
      <c r="C62" s="1054" t="s">
        <v>396</v>
      </c>
      <c r="D62" s="641"/>
      <c r="E62" s="649"/>
      <c r="F62" s="1055"/>
      <c r="G62" s="635"/>
    </row>
    <row r="63" spans="3:7" ht="15" hidden="1" customHeight="1">
      <c r="C63" s="1054"/>
      <c r="D63" s="641"/>
      <c r="E63" s="1560">
        <v>0</v>
      </c>
      <c r="F63" s="1050">
        <v>0</v>
      </c>
      <c r="G63" s="635"/>
    </row>
    <row r="64" spans="3:7" ht="15" hidden="1" customHeight="1">
      <c r="C64" s="1038" t="s">
        <v>397</v>
      </c>
      <c r="D64" s="641"/>
      <c r="E64" s="1051"/>
      <c r="F64" s="1052"/>
      <c r="G64" s="635"/>
    </row>
    <row r="65" spans="1:7" ht="15" hidden="1" customHeight="1">
      <c r="C65" s="1054" t="s">
        <v>395</v>
      </c>
      <c r="D65" s="641"/>
      <c r="E65" s="649"/>
      <c r="F65" s="1055"/>
      <c r="G65" s="635"/>
    </row>
    <row r="66" spans="1:7" ht="15" hidden="1" customHeight="1">
      <c r="C66" s="1054" t="s">
        <v>396</v>
      </c>
      <c r="D66" s="641"/>
      <c r="E66" s="649"/>
      <c r="F66" s="1055"/>
      <c r="G66" s="635"/>
    </row>
    <row r="67" spans="1:7" ht="15" hidden="1" customHeight="1" thickBot="1">
      <c r="C67" s="1054"/>
      <c r="D67" s="641"/>
      <c r="E67" s="650">
        <v>0</v>
      </c>
      <c r="F67" s="1056">
        <v>0</v>
      </c>
      <c r="G67" s="635"/>
    </row>
    <row r="68" spans="1:7" ht="15" customHeight="1">
      <c r="A68" s="628" t="s">
        <v>65</v>
      </c>
      <c r="B68" s="628"/>
      <c r="C68" s="1038" t="s">
        <v>341</v>
      </c>
      <c r="D68" s="632">
        <v>27</v>
      </c>
      <c r="E68" s="649"/>
      <c r="F68" s="1057"/>
      <c r="G68" s="651"/>
    </row>
    <row r="69" spans="1:7" ht="15" customHeight="1">
      <c r="C69" s="1041" t="s">
        <v>883</v>
      </c>
      <c r="D69" s="632"/>
      <c r="E69" s="647"/>
      <c r="F69" s="1049"/>
      <c r="G69" s="648"/>
    </row>
    <row r="70" spans="1:7" ht="15" customHeight="1">
      <c r="C70" s="1058" t="s">
        <v>910</v>
      </c>
      <c r="D70" s="1945"/>
      <c r="E70" s="1067">
        <v>-5.4006993672888681</v>
      </c>
      <c r="F70" s="1068">
        <v>-0.15915155715725612</v>
      </c>
      <c r="G70" s="648"/>
    </row>
    <row r="71" spans="1:7" ht="15" customHeight="1">
      <c r="C71" s="1058" t="s">
        <v>911</v>
      </c>
      <c r="D71" s="1946"/>
      <c r="E71" s="1067">
        <v>-5.4006993672888681</v>
      </c>
      <c r="F71" s="1068">
        <v>-0.15915155715725612</v>
      </c>
      <c r="G71" s="648"/>
    </row>
    <row r="72" spans="1:7" ht="15" hidden="1" customHeight="1">
      <c r="C72" s="1038" t="s">
        <v>121</v>
      </c>
      <c r="D72" s="632"/>
      <c r="E72" s="647"/>
      <c r="F72" s="1049"/>
      <c r="G72" s="648"/>
    </row>
    <row r="73" spans="1:7" ht="15" hidden="1" customHeight="1">
      <c r="C73" s="1059" t="s">
        <v>66</v>
      </c>
      <c r="D73" s="652"/>
      <c r="E73" s="647"/>
      <c r="F73" s="1055">
        <v>112182127</v>
      </c>
      <c r="G73" s="648"/>
    </row>
    <row r="74" spans="1:7" ht="15" hidden="1" customHeight="1">
      <c r="C74" s="1059" t="s">
        <v>67</v>
      </c>
      <c r="D74" s="267"/>
      <c r="E74" s="647"/>
      <c r="F74" s="1055">
        <v>112578995</v>
      </c>
      <c r="G74" s="648"/>
    </row>
    <row r="75" spans="1:7" ht="15" hidden="1" customHeight="1">
      <c r="C75" s="1059"/>
      <c r="D75" s="267"/>
      <c r="E75" s="647"/>
      <c r="F75" s="1049"/>
      <c r="G75" s="648"/>
    </row>
    <row r="76" spans="1:7" ht="15" customHeight="1">
      <c r="C76" s="1060" t="s">
        <v>325</v>
      </c>
      <c r="D76" s="653" t="s">
        <v>342</v>
      </c>
      <c r="E76" s="647"/>
      <c r="F76" s="1049"/>
      <c r="G76" s="648"/>
    </row>
    <row r="77" spans="1:7">
      <c r="C77" s="1061"/>
      <c r="D77" s="654"/>
      <c r="E77" s="655"/>
      <c r="F77" s="1062"/>
      <c r="G77" s="648"/>
    </row>
    <row r="78" spans="1:7">
      <c r="C78" s="1063" t="s">
        <v>931</v>
      </c>
      <c r="D78" s="656"/>
      <c r="E78" s="634"/>
      <c r="F78" s="1064"/>
      <c r="G78" s="648"/>
    </row>
    <row r="79" spans="1:7">
      <c r="C79" s="1063"/>
      <c r="D79" s="656"/>
      <c r="E79" s="634"/>
      <c r="F79" s="1064"/>
      <c r="G79" s="648"/>
    </row>
    <row r="80" spans="1:7">
      <c r="C80" s="26" t="s">
        <v>327</v>
      </c>
      <c r="D80" s="27"/>
      <c r="E80" s="28"/>
      <c r="F80" s="29"/>
      <c r="G80" s="28"/>
    </row>
    <row r="81" spans="3:7">
      <c r="C81" s="30"/>
      <c r="D81" s="31"/>
      <c r="E81" s="32"/>
      <c r="F81" s="1916"/>
      <c r="G81" s="28"/>
    </row>
    <row r="82" spans="3:7" ht="15">
      <c r="C82" s="1010" t="s">
        <v>901</v>
      </c>
      <c r="D82" s="27"/>
      <c r="E82" s="1943" t="s">
        <v>909</v>
      </c>
      <c r="F82" s="1944"/>
      <c r="G82" s="38"/>
    </row>
    <row r="83" spans="3:7" ht="12.75" customHeight="1">
      <c r="C83" s="34" t="s">
        <v>9</v>
      </c>
      <c r="D83" s="35"/>
      <c r="E83" s="32"/>
      <c r="F83" s="1919" t="s">
        <v>10</v>
      </c>
      <c r="G83" s="28"/>
    </row>
    <row r="84" spans="3:7" ht="15">
      <c r="C84" s="34" t="s">
        <v>669</v>
      </c>
      <c r="D84" s="35"/>
      <c r="E84" s="32"/>
      <c r="F84" s="1919"/>
      <c r="G84" s="28"/>
    </row>
    <row r="85" spans="3:7" ht="15">
      <c r="C85" s="34"/>
      <c r="D85" s="35"/>
      <c r="E85" s="32"/>
      <c r="F85" s="1919"/>
      <c r="G85" s="28"/>
    </row>
    <row r="86" spans="3:7" ht="15">
      <c r="C86" s="34"/>
      <c r="D86" s="35"/>
      <c r="E86" s="32"/>
      <c r="F86" s="1919"/>
      <c r="G86" s="28"/>
    </row>
    <row r="87" spans="3:7">
      <c r="C87" s="34"/>
      <c r="D87" s="35"/>
      <c r="E87" s="32"/>
      <c r="F87" s="1916"/>
      <c r="G87" s="28"/>
    </row>
    <row r="88" spans="3:7" ht="15">
      <c r="C88" s="37" t="s">
        <v>668</v>
      </c>
      <c r="D88" s="27"/>
      <c r="E88" s="1918" t="s">
        <v>903</v>
      </c>
      <c r="F88" s="1915" t="s">
        <v>906</v>
      </c>
      <c r="G88" s="39"/>
    </row>
    <row r="89" spans="3:7" ht="15">
      <c r="C89" s="41" t="s">
        <v>330</v>
      </c>
      <c r="D89" s="42"/>
      <c r="E89" s="1914" t="s">
        <v>904</v>
      </c>
      <c r="F89" s="1065" t="s">
        <v>667</v>
      </c>
      <c r="G89" s="32"/>
    </row>
    <row r="90" spans="3:7">
      <c r="C90" s="34" t="s">
        <v>666</v>
      </c>
      <c r="D90" s="35"/>
      <c r="E90" s="1914"/>
      <c r="F90" s="1065"/>
      <c r="G90" s="32"/>
    </row>
    <row r="91" spans="3:7" ht="15">
      <c r="C91" s="34"/>
      <c r="D91" s="35"/>
      <c r="E91" s="32"/>
      <c r="F91" s="1919"/>
      <c r="G91" s="28"/>
    </row>
    <row r="92" spans="3:7" ht="15">
      <c r="C92" s="34"/>
      <c r="D92" s="35"/>
      <c r="E92" s="32"/>
      <c r="F92" s="1919"/>
      <c r="G92" s="28"/>
    </row>
    <row r="93" spans="3:7" ht="15">
      <c r="C93" s="34"/>
      <c r="D93" s="35"/>
      <c r="E93" s="32"/>
      <c r="F93" s="1919"/>
      <c r="G93" s="28"/>
    </row>
    <row r="94" spans="3:7" ht="15">
      <c r="C94" s="34" t="s">
        <v>337</v>
      </c>
      <c r="D94" s="35"/>
      <c r="E94" s="1930" t="s">
        <v>924</v>
      </c>
      <c r="F94" s="1942"/>
      <c r="G94" s="28"/>
    </row>
    <row r="95" spans="3:7">
      <c r="C95" s="34" t="s">
        <v>902</v>
      </c>
      <c r="D95" s="27"/>
      <c r="E95" s="1931" t="s">
        <v>13</v>
      </c>
      <c r="F95" s="1934"/>
      <c r="G95" s="28"/>
    </row>
    <row r="96" spans="3:7" ht="14.25" thickBot="1">
      <c r="C96" s="45"/>
      <c r="D96" s="46"/>
      <c r="E96" s="47"/>
      <c r="F96" s="1066"/>
      <c r="G96" s="28"/>
    </row>
    <row r="97" spans="3:6">
      <c r="C97" s="1028"/>
      <c r="D97" s="1028"/>
      <c r="E97" s="97"/>
      <c r="F97" s="97"/>
    </row>
  </sheetData>
  <customSheetViews>
    <customSheetView guid="{98A48883-DAD7-4D8B-8A06-A5B622A5B0F8}" showPageBreaks="1" showGridLines="0" hiddenColumns="1" topLeftCell="A2">
      <selection activeCell="E9" sqref="E9"/>
      <pageMargins left="0.75" right="0.75" top="1" bottom="1" header="0.5" footer="0.5"/>
      <pageSetup paperSize="9" scale="58" orientation="portrait" r:id="rId1"/>
      <headerFooter alignWithMargins="0"/>
    </customSheetView>
  </customSheetViews>
  <mergeCells count="4">
    <mergeCell ref="E94:F94"/>
    <mergeCell ref="E95:F95"/>
    <mergeCell ref="E82:F82"/>
    <mergeCell ref="D70:D71"/>
  </mergeCells>
  <pageMargins left="0.55118110236220474" right="0.27559055118110237" top="0.98425196850393704" bottom="0.98425196850393704" header="0.51181102362204722" footer="0.51181102362204722"/>
  <pageSetup paperSize="9" scale="68" orientation="portrait" horizontalDpi="300" verticalDpi="300" r:id="rId2"/>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B1:Q137"/>
  <sheetViews>
    <sheetView showGridLines="0" topLeftCell="A15" zoomScaleNormal="100" workbookViewId="0">
      <selection activeCell="D42" sqref="D42"/>
    </sheetView>
  </sheetViews>
  <sheetFormatPr defaultColWidth="9.140625" defaultRowHeight="13.5"/>
  <cols>
    <col min="1" max="1" width="9.140625" style="92"/>
    <col min="2" max="2" width="3.28515625" style="92" customWidth="1"/>
    <col min="3" max="3" width="48" style="92" customWidth="1"/>
    <col min="4" max="5" width="17.7109375" style="92" customWidth="1"/>
    <col min="6" max="6" width="5.28515625" style="92" customWidth="1"/>
    <col min="7" max="7" width="14" style="92" bestFit="1" customWidth="1"/>
    <col min="8" max="8" width="12.42578125" style="92" bestFit="1" customWidth="1"/>
    <col min="9" max="16384" width="9.140625" style="92"/>
  </cols>
  <sheetData>
    <row r="1" spans="2:17">
      <c r="B1" s="56"/>
      <c r="C1" s="56"/>
      <c r="D1" s="56"/>
      <c r="E1" s="56"/>
      <c r="F1" s="56"/>
    </row>
    <row r="2" spans="2:17" ht="14.1" customHeight="1">
      <c r="B2" s="1463" t="str">
        <f>'3'!$B$2</f>
        <v>GVK Power (Goindwal Sahib) Limited</v>
      </c>
      <c r="C2" s="1463"/>
      <c r="D2" s="1463"/>
      <c r="E2" s="1463"/>
      <c r="F2" s="1463"/>
    </row>
    <row r="3" spans="2:17" ht="15.95" customHeight="1">
      <c r="B3" s="1463" t="str">
        <f>'3'!$B$3</f>
        <v>Notes to financial statements for the year ended March 31, 2017</v>
      </c>
      <c r="C3" s="1463"/>
      <c r="D3" s="1463"/>
      <c r="E3" s="1463"/>
      <c r="F3" s="1463"/>
    </row>
    <row r="4" spans="2:17" ht="15.95" customHeight="1">
      <c r="B4" s="1463" t="str">
        <f>+'20-21'!B4</f>
        <v>All amounts in INR unless otherwise stated</v>
      </c>
      <c r="C4" s="1463"/>
      <c r="D4" s="1463"/>
      <c r="E4" s="1463"/>
      <c r="F4" s="1463"/>
    </row>
    <row r="5" spans="2:17" ht="15">
      <c r="B5" s="993"/>
      <c r="C5" s="993"/>
      <c r="D5" s="993"/>
      <c r="E5" s="993"/>
      <c r="F5" s="993"/>
      <c r="H5" s="244"/>
      <c r="I5" s="244"/>
      <c r="J5" s="244"/>
      <c r="K5" s="244"/>
      <c r="L5" s="244"/>
      <c r="M5" s="244"/>
      <c r="N5" s="244"/>
      <c r="O5" s="244"/>
      <c r="P5" s="244"/>
      <c r="Q5" s="244"/>
    </row>
    <row r="6" spans="2:17" ht="15">
      <c r="B6" s="1463" t="s">
        <v>897</v>
      </c>
      <c r="D6" s="1463"/>
      <c r="E6" s="93"/>
      <c r="F6" s="993"/>
    </row>
    <row r="7" spans="2:17" ht="30">
      <c r="B7" s="2125" t="s">
        <v>1</v>
      </c>
      <c r="C7" s="2126"/>
      <c r="D7" s="94" t="s">
        <v>356</v>
      </c>
      <c r="E7" s="1652" t="s">
        <v>275</v>
      </c>
      <c r="F7" s="993"/>
    </row>
    <row r="8" spans="2:17" ht="15">
      <c r="B8" s="2105" t="s">
        <v>817</v>
      </c>
      <c r="C8" s="2106"/>
      <c r="D8" s="1653">
        <v>79531383</v>
      </c>
      <c r="E8" s="1654"/>
      <c r="F8" s="993"/>
    </row>
    <row r="9" spans="2:17" ht="15">
      <c r="B9" s="2105" t="s">
        <v>68</v>
      </c>
      <c r="C9" s="2106"/>
      <c r="D9" s="95">
        <v>6475581</v>
      </c>
      <c r="E9" s="1654"/>
      <c r="F9" s="993"/>
    </row>
    <row r="10" spans="2:17" ht="15" hidden="1">
      <c r="B10" s="1655" t="s">
        <v>489</v>
      </c>
      <c r="C10" s="1656"/>
      <c r="D10" s="95"/>
      <c r="E10" s="1654"/>
      <c r="F10" s="993"/>
    </row>
    <row r="11" spans="2:17" ht="15" hidden="1">
      <c r="B11" s="2105" t="s">
        <v>357</v>
      </c>
      <c r="C11" s="2106"/>
      <c r="D11" s="95"/>
      <c r="E11" s="1654"/>
      <c r="F11" s="993"/>
    </row>
    <row r="12" spans="2:17" ht="15">
      <c r="B12" s="2105" t="s">
        <v>69</v>
      </c>
      <c r="C12" s="2106"/>
      <c r="D12" s="96">
        <v>606122</v>
      </c>
      <c r="E12" s="1654"/>
      <c r="F12" s="993"/>
    </row>
    <row r="13" spans="2:17" ht="15" hidden="1">
      <c r="B13" s="2105" t="s">
        <v>488</v>
      </c>
      <c r="C13" s="2106"/>
      <c r="D13" s="95"/>
      <c r="E13" s="1657"/>
      <c r="F13" s="993"/>
    </row>
    <row r="14" spans="2:17" ht="15.75" thickBot="1">
      <c r="B14" s="2128" t="s">
        <v>15</v>
      </c>
      <c r="C14" s="2129"/>
      <c r="D14" s="1658">
        <f>SUM(D8:D13)</f>
        <v>86613086</v>
      </c>
      <c r="E14" s="1659">
        <f>SUM(E8:E13)</f>
        <v>0</v>
      </c>
      <c r="F14" s="993"/>
    </row>
    <row r="15" spans="2:17" ht="15.75" thickTop="1">
      <c r="B15" s="993"/>
      <c r="C15" s="993"/>
      <c r="D15" s="993"/>
      <c r="E15" s="993"/>
      <c r="F15" s="56"/>
    </row>
    <row r="16" spans="2:17" ht="15">
      <c r="B16" s="2127" t="s">
        <v>898</v>
      </c>
      <c r="C16" s="2127"/>
      <c r="D16" s="2127"/>
      <c r="E16" s="2127"/>
      <c r="F16" s="56"/>
    </row>
    <row r="17" spans="2:8" ht="30">
      <c r="B17" s="2136" t="s">
        <v>1</v>
      </c>
      <c r="C17" s="2137"/>
      <c r="D17" s="94" t="s">
        <v>356</v>
      </c>
      <c r="E17" s="94" t="s">
        <v>275</v>
      </c>
      <c r="F17" s="56"/>
    </row>
    <row r="18" spans="2:8">
      <c r="B18" s="1813" t="s">
        <v>1458</v>
      </c>
      <c r="C18" s="1660"/>
      <c r="D18" s="95">
        <v>653421946</v>
      </c>
      <c r="E18" s="1661">
        <v>0</v>
      </c>
      <c r="F18" s="56"/>
    </row>
    <row r="19" spans="2:8">
      <c r="B19" s="1813" t="s">
        <v>1459</v>
      </c>
      <c r="C19" s="1660"/>
      <c r="D19" s="95">
        <v>7581355</v>
      </c>
      <c r="E19" s="1661">
        <v>0</v>
      </c>
      <c r="F19" s="56"/>
      <c r="G19" s="1662"/>
    </row>
    <row r="20" spans="2:8">
      <c r="B20" s="1813" t="s">
        <v>1460</v>
      </c>
      <c r="C20" s="1660"/>
      <c r="D20" s="95">
        <v>3526707</v>
      </c>
      <c r="E20" s="1661">
        <v>0</v>
      </c>
      <c r="F20" s="56"/>
      <c r="G20" s="1662"/>
    </row>
    <row r="21" spans="2:8" ht="15.75" thickBot="1">
      <c r="B21" s="1663"/>
      <c r="C21" s="1664"/>
      <c r="D21" s="1665">
        <f>SUM(D18:D20)</f>
        <v>664530008</v>
      </c>
      <c r="E21" s="1666">
        <f>ROUND(E18+E19-E20,0)</f>
        <v>0</v>
      </c>
      <c r="F21" s="56"/>
      <c r="G21" s="1662"/>
      <c r="H21" s="561"/>
    </row>
    <row r="22" spans="2:8" ht="15.75" thickTop="1">
      <c r="B22" s="993"/>
      <c r="C22" s="993"/>
      <c r="D22" s="993"/>
      <c r="E22" s="993"/>
      <c r="F22" s="97"/>
    </row>
    <row r="23" spans="2:8" ht="15" hidden="1">
      <c r="B23" s="98" t="s">
        <v>835</v>
      </c>
      <c r="C23" s="993"/>
      <c r="D23" s="993"/>
      <c r="E23" s="993"/>
      <c r="F23" s="97"/>
    </row>
    <row r="24" spans="2:8" ht="28.5" hidden="1" customHeight="1">
      <c r="B24" s="2208" t="s">
        <v>1</v>
      </c>
      <c r="C24" s="2209"/>
      <c r="D24" s="94" t="s">
        <v>356</v>
      </c>
      <c r="E24" s="94" t="s">
        <v>275</v>
      </c>
      <c r="F24" s="56"/>
    </row>
    <row r="25" spans="2:8" ht="12.75" hidden="1" customHeight="1">
      <c r="B25" s="1667"/>
      <c r="C25" s="1463"/>
      <c r="D25" s="1668"/>
      <c r="E25" s="1669"/>
      <c r="F25" s="56"/>
    </row>
    <row r="26" spans="2:8" ht="12.75" hidden="1" customHeight="1">
      <c r="B26" s="1670" t="s">
        <v>484</v>
      </c>
      <c r="C26" s="1671"/>
      <c r="D26" s="1672"/>
      <c r="E26" s="1673"/>
      <c r="F26" s="56"/>
    </row>
    <row r="27" spans="2:8" ht="12.75" hidden="1" customHeight="1">
      <c r="B27" s="1674"/>
      <c r="C27" s="1675" t="s">
        <v>105</v>
      </c>
      <c r="D27" s="1676"/>
      <c r="E27" s="99"/>
      <c r="F27" s="100"/>
    </row>
    <row r="28" spans="2:8" ht="15" hidden="1">
      <c r="B28" s="1674"/>
      <c r="C28" s="1675" t="s">
        <v>39</v>
      </c>
      <c r="D28" s="1677"/>
      <c r="E28" s="101"/>
      <c r="F28" s="1675"/>
    </row>
    <row r="29" spans="2:8" ht="15" hidden="1">
      <c r="B29" s="1674"/>
      <c r="C29" s="993"/>
      <c r="D29" s="1678">
        <f>SUM(D27:D28)</f>
        <v>0</v>
      </c>
      <c r="E29" s="1678">
        <f>SUM(E27:E28)</f>
        <v>0</v>
      </c>
      <c r="F29" s="56"/>
    </row>
    <row r="30" spans="2:8" ht="12.75" hidden="1" customHeight="1">
      <c r="B30" s="1670" t="s">
        <v>485</v>
      </c>
      <c r="C30" s="1671"/>
      <c r="D30" s="1672"/>
      <c r="E30" s="1673"/>
      <c r="F30" s="56"/>
    </row>
    <row r="31" spans="2:8" ht="15" hidden="1">
      <c r="B31" s="1674"/>
      <c r="C31" s="1675" t="s">
        <v>105</v>
      </c>
      <c r="D31" s="1677"/>
      <c r="E31" s="101"/>
      <c r="F31" s="1675"/>
    </row>
    <row r="32" spans="2:8" ht="15" hidden="1">
      <c r="B32" s="1674"/>
      <c r="C32" s="1675" t="s">
        <v>39</v>
      </c>
      <c r="D32" s="1677"/>
      <c r="E32" s="101"/>
      <c r="F32" s="1675"/>
    </row>
    <row r="33" spans="2:6" ht="15" hidden="1">
      <c r="B33" s="1674"/>
      <c r="C33" s="1648"/>
      <c r="D33" s="1678">
        <f>SUM(D31:D32)</f>
        <v>0</v>
      </c>
      <c r="E33" s="1678">
        <f>SUM(E31:E32)</f>
        <v>0</v>
      </c>
      <c r="F33" s="1648"/>
    </row>
    <row r="34" spans="2:6" ht="15.75" hidden="1" customHeight="1" thickBot="1">
      <c r="B34" s="2135" t="s">
        <v>106</v>
      </c>
      <c r="C34" s="2207"/>
      <c r="D34" s="1679">
        <f>D29-D33</f>
        <v>0</v>
      </c>
      <c r="E34" s="1680">
        <f>ROUND(E29-E33,0)</f>
        <v>0</v>
      </c>
      <c r="F34" s="56"/>
    </row>
    <row r="35" spans="2:6" ht="15">
      <c r="B35" s="993"/>
      <c r="C35" s="993"/>
      <c r="D35" s="993"/>
      <c r="E35" s="993"/>
      <c r="F35" s="56"/>
    </row>
    <row r="36" spans="2:6" ht="15">
      <c r="B36" s="2130" t="s">
        <v>1461</v>
      </c>
      <c r="C36" s="2131"/>
      <c r="D36" s="102"/>
      <c r="E36" s="39"/>
      <c r="F36" s="56"/>
    </row>
    <row r="37" spans="2:6" ht="30">
      <c r="B37" s="2132" t="s">
        <v>1</v>
      </c>
      <c r="C37" s="2133"/>
      <c r="D37" s="1681" t="s">
        <v>356</v>
      </c>
      <c r="E37" s="1682" t="s">
        <v>275</v>
      </c>
      <c r="F37" s="56"/>
    </row>
    <row r="38" spans="2:6" ht="15">
      <c r="B38" s="2134"/>
      <c r="C38" s="2133"/>
      <c r="D38" s="1683"/>
      <c r="E38" s="1684"/>
      <c r="F38" s="56"/>
    </row>
    <row r="39" spans="2:6">
      <c r="B39" s="2111" t="s">
        <v>778</v>
      </c>
      <c r="C39" s="2112"/>
      <c r="D39" s="1651">
        <v>4519123295.356164</v>
      </c>
      <c r="E39" s="1685">
        <v>0</v>
      </c>
      <c r="F39" s="56"/>
    </row>
    <row r="40" spans="2:6" ht="13.5" customHeight="1">
      <c r="B40" s="2111" t="s">
        <v>1312</v>
      </c>
      <c r="C40" s="2112"/>
      <c r="D40" s="1651">
        <v>13489306</v>
      </c>
      <c r="E40" s="1685">
        <v>0</v>
      </c>
      <c r="F40" s="56"/>
    </row>
    <row r="41" spans="2:6" ht="13.5" customHeight="1">
      <c r="B41" s="2111" t="s">
        <v>1383</v>
      </c>
      <c r="C41" s="2112"/>
      <c r="D41" s="1651">
        <v>158835439</v>
      </c>
      <c r="E41" s="1685">
        <v>0</v>
      </c>
      <c r="F41" s="56"/>
    </row>
    <row r="42" spans="2:6" ht="13.5" customHeight="1">
      <c r="B42" s="2138" t="s">
        <v>818</v>
      </c>
      <c r="C42" s="2139"/>
      <c r="D42" s="1651">
        <v>365079</v>
      </c>
      <c r="E42" s="124">
        <v>410835</v>
      </c>
      <c r="F42" s="56"/>
    </row>
    <row r="43" spans="2:6">
      <c r="B43" s="1686"/>
      <c r="C43" s="1687"/>
      <c r="D43" s="1651"/>
      <c r="E43" s="1688">
        <v>0</v>
      </c>
      <c r="F43" s="56"/>
    </row>
    <row r="44" spans="2:6" ht="15.75" thickBot="1">
      <c r="B44" s="2114" t="s">
        <v>15</v>
      </c>
      <c r="C44" s="2115"/>
      <c r="D44" s="1689">
        <f>SUM(D39:D43)</f>
        <v>4691813119.356164</v>
      </c>
      <c r="E44" s="1689">
        <f>SUM(E39:E43)</f>
        <v>410835</v>
      </c>
      <c r="F44" s="56"/>
    </row>
    <row r="45" spans="2:6" ht="15.75" thickTop="1">
      <c r="B45" s="56"/>
      <c r="C45" s="56"/>
      <c r="D45" s="103"/>
      <c r="E45" s="104"/>
      <c r="F45" s="59"/>
    </row>
    <row r="46" spans="2:6" ht="15">
      <c r="B46" s="2116" t="s">
        <v>1462</v>
      </c>
      <c r="C46" s="2117"/>
      <c r="D46" s="207"/>
      <c r="E46" s="204"/>
      <c r="F46" s="59"/>
    </row>
    <row r="47" spans="2:6" s="1690" customFormat="1" ht="30">
      <c r="B47" s="2140" t="s">
        <v>1</v>
      </c>
      <c r="C47" s="2141"/>
      <c r="D47" s="1681" t="s">
        <v>356</v>
      </c>
      <c r="E47" s="1682" t="s">
        <v>275</v>
      </c>
      <c r="F47" s="97"/>
    </row>
    <row r="48" spans="2:6" s="1690" customFormat="1">
      <c r="B48" s="2118" t="s">
        <v>411</v>
      </c>
      <c r="C48" s="2119"/>
      <c r="D48" s="1691">
        <v>2013732105.4186723</v>
      </c>
      <c r="E48" s="1691">
        <v>372591</v>
      </c>
      <c r="F48" s="97"/>
    </row>
    <row r="49" spans="2:6" s="1690" customFormat="1">
      <c r="B49" s="1692" t="s">
        <v>1351</v>
      </c>
      <c r="C49" s="1656"/>
      <c r="D49" s="212">
        <v>282077</v>
      </c>
      <c r="E49" s="212">
        <v>0</v>
      </c>
      <c r="F49" s="97"/>
    </row>
    <row r="50" spans="2:6" s="1690" customFormat="1">
      <c r="B50" s="2120" t="s">
        <v>232</v>
      </c>
      <c r="C50" s="2106"/>
      <c r="D50" s="107">
        <v>24106653</v>
      </c>
      <c r="E50" s="107">
        <v>0</v>
      </c>
      <c r="F50" s="97"/>
    </row>
    <row r="51" spans="2:6" s="1690" customFormat="1" ht="15.75" thickBot="1">
      <c r="B51" s="2121" t="s">
        <v>352</v>
      </c>
      <c r="C51" s="2122"/>
      <c r="D51" s="108">
        <f>+D48-D49+D50</f>
        <v>2037556681.4186723</v>
      </c>
      <c r="E51" s="108">
        <f>SUM(E48:E50)</f>
        <v>372591</v>
      </c>
      <c r="F51" s="97"/>
    </row>
    <row r="52" spans="2:6" s="1690" customFormat="1" ht="15.75" thickTop="1">
      <c r="B52" s="1693"/>
      <c r="C52" s="1694"/>
      <c r="D52" s="1695"/>
      <c r="E52" s="1696"/>
      <c r="F52" s="97"/>
    </row>
    <row r="53" spans="2:6" s="1690" customFormat="1" ht="15">
      <c r="B53" s="1693"/>
      <c r="C53" s="1697"/>
      <c r="D53" s="1695"/>
      <c r="E53" s="1696"/>
      <c r="F53" s="97"/>
    </row>
    <row r="54" spans="2:6" s="1690" customFormat="1" ht="15">
      <c r="B54" s="1693"/>
      <c r="C54" s="1660"/>
      <c r="D54" s="1695"/>
      <c r="E54" s="1696"/>
      <c r="F54" s="97"/>
    </row>
    <row r="55" spans="2:6" s="1690" customFormat="1" ht="15">
      <c r="B55" s="1698"/>
      <c r="C55" s="1698"/>
      <c r="D55" s="1699"/>
      <c r="E55" s="1699"/>
      <c r="F55" s="97"/>
    </row>
    <row r="56" spans="2:6" s="1690" customFormat="1">
      <c r="D56" s="1700"/>
    </row>
    <row r="57" spans="2:6" s="1690" customFormat="1">
      <c r="D57" s="1701"/>
    </row>
    <row r="58" spans="2:6" s="1690" customFormat="1"/>
    <row r="59" spans="2:6" s="1690" customFormat="1"/>
    <row r="60" spans="2:6" s="1690" customFormat="1" ht="15">
      <c r="B60" s="109"/>
    </row>
    <row r="61" spans="2:6" s="1690" customFormat="1" ht="55.5" customHeight="1">
      <c r="B61" s="2011"/>
      <c r="C61" s="2110"/>
      <c r="D61" s="2110"/>
      <c r="E61" s="2110"/>
      <c r="F61" s="2110"/>
    </row>
    <row r="62" spans="2:6" s="1690" customFormat="1"/>
    <row r="63" spans="2:6" s="1690" customFormat="1"/>
    <row r="64" spans="2:6" s="1690" customFormat="1" ht="15">
      <c r="B64" s="109"/>
    </row>
    <row r="65" spans="2:6" s="1690" customFormat="1" ht="15">
      <c r="B65" s="109"/>
    </row>
    <row r="66" spans="2:6" s="1690" customFormat="1" ht="15">
      <c r="B66" s="1698"/>
      <c r="C66" s="1698"/>
      <c r="D66" s="110"/>
      <c r="E66" s="110"/>
      <c r="F66" s="110"/>
    </row>
    <row r="67" spans="2:6" s="1690" customFormat="1">
      <c r="B67" s="1647"/>
      <c r="C67" s="1646"/>
    </row>
    <row r="68" spans="2:6" s="1690" customFormat="1">
      <c r="B68" s="1702"/>
      <c r="C68" s="1646"/>
    </row>
    <row r="69" spans="2:6" s="1690" customFormat="1" ht="12.75" customHeight="1">
      <c r="B69" s="1647"/>
      <c r="C69" s="1646"/>
    </row>
    <row r="70" spans="2:6" s="1690" customFormat="1">
      <c r="C70" s="1646"/>
    </row>
    <row r="71" spans="2:6" s="1690" customFormat="1">
      <c r="C71" s="1646"/>
    </row>
    <row r="72" spans="2:6" s="1690" customFormat="1">
      <c r="B72" s="1703"/>
      <c r="C72" s="1646"/>
    </row>
    <row r="73" spans="2:6" s="1690" customFormat="1">
      <c r="C73" s="1646"/>
    </row>
    <row r="74" spans="2:6" s="1690" customFormat="1">
      <c r="C74" s="1646"/>
    </row>
    <row r="75" spans="2:6" s="1690" customFormat="1" ht="15">
      <c r="B75" s="109"/>
    </row>
    <row r="76" spans="2:6" s="1690" customFormat="1" ht="15">
      <c r="B76" s="109"/>
    </row>
    <row r="77" spans="2:6" s="1690" customFormat="1"/>
    <row r="78" spans="2:6" s="1690" customFormat="1"/>
    <row r="79" spans="2:6" s="1690" customFormat="1" ht="15">
      <c r="B79" s="109"/>
    </row>
    <row r="80" spans="2:6" s="1690" customFormat="1" ht="33" customHeight="1">
      <c r="B80" s="2108"/>
      <c r="C80" s="2108"/>
      <c r="D80" s="2109"/>
      <c r="E80" s="2109"/>
      <c r="F80" s="112"/>
    </row>
    <row r="81" spans="2:6" s="1690" customFormat="1" ht="46.5" customHeight="1">
      <c r="B81" s="2108"/>
      <c r="C81" s="2108"/>
      <c r="D81" s="110"/>
      <c r="E81" s="110"/>
      <c r="F81" s="110"/>
    </row>
    <row r="82" spans="2:6" s="1690" customFormat="1" ht="40.5" customHeight="1">
      <c r="B82" s="1647"/>
      <c r="C82" s="1646"/>
    </row>
    <row r="83" spans="2:6" s="1690" customFormat="1"/>
    <row r="84" spans="2:6" s="1690" customFormat="1"/>
    <row r="85" spans="2:6" s="1690" customFormat="1"/>
    <row r="86" spans="2:6" s="1690" customFormat="1"/>
    <row r="87" spans="2:6" s="1690" customFormat="1"/>
    <row r="88" spans="2:6" s="1690" customFormat="1"/>
    <row r="89" spans="2:6" s="1690" customFormat="1"/>
    <row r="90" spans="2:6" s="1690" customFormat="1" ht="56.25" customHeight="1">
      <c r="B90" s="2011"/>
      <c r="C90" s="2110"/>
      <c r="D90" s="2110"/>
      <c r="E90" s="2110"/>
      <c r="F90" s="2110"/>
    </row>
    <row r="91" spans="2:6" s="1690" customFormat="1"/>
    <row r="92" spans="2:6" s="1690" customFormat="1"/>
    <row r="93" spans="2:6" s="1690" customFormat="1" ht="15">
      <c r="B93" s="109"/>
    </row>
    <row r="94" spans="2:6" s="1690" customFormat="1" ht="15">
      <c r="B94" s="109"/>
    </row>
    <row r="95" spans="2:6" s="1690" customFormat="1" ht="15">
      <c r="B95" s="1698"/>
      <c r="C95" s="1698"/>
      <c r="D95" s="110"/>
      <c r="E95" s="110"/>
      <c r="F95" s="110"/>
    </row>
    <row r="96" spans="2:6" s="1690" customFormat="1">
      <c r="B96" s="1647"/>
      <c r="C96" s="1646"/>
    </row>
    <row r="97" spans="2:6" s="1690" customFormat="1">
      <c r="B97" s="1702"/>
      <c r="C97" s="1646"/>
    </row>
    <row r="98" spans="2:6" s="1690" customFormat="1">
      <c r="B98" s="1647"/>
      <c r="C98" s="1646"/>
    </row>
    <row r="99" spans="2:6" s="1690" customFormat="1">
      <c r="C99" s="1646"/>
    </row>
    <row r="100" spans="2:6" s="1690" customFormat="1">
      <c r="C100" s="1646"/>
    </row>
    <row r="101" spans="2:6" s="1690" customFormat="1">
      <c r="B101" s="1703"/>
      <c r="C101" s="1646"/>
    </row>
    <row r="102" spans="2:6" s="1690" customFormat="1">
      <c r="C102" s="1646"/>
    </row>
    <row r="103" spans="2:6" s="1690" customFormat="1">
      <c r="C103" s="1646"/>
    </row>
    <row r="104" spans="2:6" s="1690" customFormat="1"/>
    <row r="105" spans="2:6" s="1690" customFormat="1"/>
    <row r="106" spans="2:6" s="1690" customFormat="1" ht="66" customHeight="1">
      <c r="B106" s="2011"/>
      <c r="C106" s="2110"/>
      <c r="D106" s="2110"/>
      <c r="E106" s="2110"/>
      <c r="F106" s="2110"/>
    </row>
    <row r="107" spans="2:6" s="1690" customFormat="1"/>
    <row r="108" spans="2:6" s="1690" customFormat="1"/>
    <row r="109" spans="2:6" s="1690" customFormat="1">
      <c r="B109" s="2056"/>
      <c r="C109" s="2056"/>
      <c r="D109" s="2056"/>
      <c r="E109" s="2056"/>
      <c r="F109" s="2056"/>
    </row>
    <row r="110" spans="2:6" s="1690" customFormat="1"/>
    <row r="111" spans="2:6" s="1690" customFormat="1">
      <c r="B111" s="113"/>
    </row>
    <row r="112" spans="2:6" s="1690" customFormat="1"/>
    <row r="113" spans="2:6" s="1690" customFormat="1" ht="15">
      <c r="D113" s="2107"/>
      <c r="E113" s="2107"/>
      <c r="F113" s="1704"/>
    </row>
    <row r="114" spans="2:6" s="1690" customFormat="1" ht="38.25" customHeight="1">
      <c r="B114" s="1705"/>
      <c r="C114" s="1706"/>
      <c r="D114" s="1707"/>
      <c r="E114" s="2124"/>
      <c r="F114" s="2124"/>
    </row>
    <row r="115" spans="2:6" s="1690" customFormat="1" ht="25.5" customHeight="1">
      <c r="D115" s="1708"/>
      <c r="E115" s="2104"/>
      <c r="F115" s="2104"/>
    </row>
    <row r="116" spans="2:6" s="1690" customFormat="1" ht="15">
      <c r="D116" s="1709"/>
      <c r="E116" s="1709"/>
      <c r="F116" s="1709"/>
    </row>
    <row r="117" spans="2:6" s="1690" customFormat="1" ht="15">
      <c r="D117" s="1710"/>
      <c r="E117" s="1711"/>
      <c r="F117" s="1711"/>
    </row>
    <row r="118" spans="2:6" s="1690" customFormat="1" ht="15">
      <c r="D118" s="1710"/>
      <c r="E118" s="1711"/>
      <c r="F118" s="1711"/>
    </row>
    <row r="119" spans="2:6" s="1690" customFormat="1" ht="15">
      <c r="D119" s="1710"/>
      <c r="E119" s="1711"/>
      <c r="F119" s="1711"/>
    </row>
    <row r="120" spans="2:6" s="1690" customFormat="1">
      <c r="D120" s="1704"/>
      <c r="E120" s="1704"/>
      <c r="F120" s="1704"/>
    </row>
    <row r="121" spans="2:6" s="1690" customFormat="1" ht="15">
      <c r="D121" s="1712"/>
      <c r="E121" s="1713"/>
      <c r="F121" s="1713"/>
    </row>
    <row r="122" spans="2:6" s="1690" customFormat="1">
      <c r="D122" s="1704"/>
      <c r="E122" s="1704"/>
      <c r="F122" s="1704"/>
    </row>
    <row r="123" spans="2:6" s="1690" customFormat="1" ht="15">
      <c r="D123" s="1714"/>
      <c r="E123" s="1715"/>
      <c r="F123" s="1715"/>
    </row>
    <row r="124" spans="2:6" s="1690" customFormat="1" ht="15">
      <c r="D124" s="1712"/>
      <c r="E124" s="1713"/>
      <c r="F124" s="1713"/>
    </row>
    <row r="125" spans="2:6" s="1690" customFormat="1">
      <c r="D125" s="1704"/>
      <c r="E125" s="1704"/>
      <c r="F125" s="1704"/>
    </row>
    <row r="126" spans="2:6" s="1690" customFormat="1"/>
    <row r="127" spans="2:6" s="1690" customFormat="1"/>
    <row r="128" spans="2:6" s="1690" customFormat="1" ht="37.5" customHeight="1">
      <c r="B128" s="2113"/>
      <c r="C128" s="2113"/>
      <c r="D128" s="2113"/>
      <c r="E128" s="2113"/>
      <c r="F128" s="2113"/>
    </row>
    <row r="129" spans="2:6" s="1690" customFormat="1" ht="37.5" customHeight="1">
      <c r="B129" s="2113"/>
      <c r="C129" s="2113"/>
      <c r="D129" s="2113"/>
      <c r="E129" s="2113"/>
      <c r="F129" s="2113"/>
    </row>
    <row r="130" spans="2:6" s="1690" customFormat="1">
      <c r="B130" s="2113"/>
      <c r="C130" s="2113"/>
      <c r="D130" s="2113"/>
      <c r="E130" s="2113"/>
      <c r="F130" s="2113"/>
    </row>
    <row r="131" spans="2:6" s="1690" customFormat="1"/>
    <row r="132" spans="2:6" s="1690" customFormat="1">
      <c r="B132" s="2123"/>
      <c r="C132" s="2123"/>
      <c r="D132" s="2123"/>
      <c r="E132" s="2123"/>
    </row>
    <row r="133" spans="2:6" s="1690" customFormat="1"/>
    <row r="134" spans="2:6" s="1690" customFormat="1" ht="15">
      <c r="B134" s="109"/>
    </row>
    <row r="135" spans="2:6" s="1690" customFormat="1" ht="97.5" customHeight="1">
      <c r="B135" s="2113"/>
      <c r="C135" s="2113"/>
      <c r="D135" s="2113"/>
      <c r="E135" s="2113"/>
      <c r="F135" s="2113"/>
    </row>
    <row r="136" spans="2:6" s="1690" customFormat="1" ht="78" customHeight="1">
      <c r="B136" s="2056"/>
      <c r="C136" s="2056"/>
      <c r="D136" s="2056"/>
      <c r="E136" s="2056"/>
      <c r="F136" s="2056"/>
    </row>
    <row r="137" spans="2:6" s="1690" customFormat="1" ht="102" customHeight="1">
      <c r="B137" s="2056"/>
      <c r="C137" s="2056"/>
      <c r="D137" s="2056"/>
      <c r="E137" s="2056"/>
      <c r="F137" s="2056"/>
    </row>
  </sheetData>
  <mergeCells count="40">
    <mergeCell ref="B7:C7"/>
    <mergeCell ref="B16:E16"/>
    <mergeCell ref="B61:F61"/>
    <mergeCell ref="B14:C14"/>
    <mergeCell ref="B8:C8"/>
    <mergeCell ref="B36:C36"/>
    <mergeCell ref="B37:C37"/>
    <mergeCell ref="B38:C38"/>
    <mergeCell ref="B39:C39"/>
    <mergeCell ref="B34:C34"/>
    <mergeCell ref="B17:C17"/>
    <mergeCell ref="B24:C24"/>
    <mergeCell ref="B41:C41"/>
    <mergeCell ref="B42:C42"/>
    <mergeCell ref="B47:C47"/>
    <mergeCell ref="B137:F137"/>
    <mergeCell ref="B135:F135"/>
    <mergeCell ref="B136:F136"/>
    <mergeCell ref="B12:C12"/>
    <mergeCell ref="B13:C13"/>
    <mergeCell ref="B106:F106"/>
    <mergeCell ref="B44:C44"/>
    <mergeCell ref="B46:C46"/>
    <mergeCell ref="B48:C48"/>
    <mergeCell ref="B50:C50"/>
    <mergeCell ref="B51:C51"/>
    <mergeCell ref="B128:F128"/>
    <mergeCell ref="B129:F129"/>
    <mergeCell ref="B130:F130"/>
    <mergeCell ref="B132:E132"/>
    <mergeCell ref="E114:F114"/>
    <mergeCell ref="E115:F115"/>
    <mergeCell ref="B9:C9"/>
    <mergeCell ref="B11:C11"/>
    <mergeCell ref="B109:F109"/>
    <mergeCell ref="D113:E113"/>
    <mergeCell ref="B80:C81"/>
    <mergeCell ref="D80:E80"/>
    <mergeCell ref="B90:F90"/>
    <mergeCell ref="B40:C40"/>
  </mergeCells>
  <pageMargins left="0.75" right="0.75" top="1" bottom="1" header="0.5" footer="0.5"/>
  <pageSetup paperSize="9" scale="93" orientation="portrait" r:id="rId1"/>
  <headerFooter alignWithMargins="0"/>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R109"/>
  <sheetViews>
    <sheetView showGridLines="0" topLeftCell="A2" zoomScaleNormal="100" workbookViewId="0">
      <selection activeCell="C95" sqref="C95"/>
    </sheetView>
  </sheetViews>
  <sheetFormatPr defaultColWidth="9.140625" defaultRowHeight="13.5"/>
  <cols>
    <col min="1" max="1" width="9.140625" style="56"/>
    <col min="2" max="2" width="53.7109375" style="56" customWidth="1"/>
    <col min="3" max="4" width="21.7109375" style="56" customWidth="1"/>
    <col min="5" max="5" width="16.28515625" style="56" customWidth="1"/>
    <col min="6" max="6" width="16.28515625" style="114" customWidth="1"/>
    <col min="7" max="7" width="10" style="56" customWidth="1"/>
    <col min="8" max="8" width="9.140625" style="56"/>
    <col min="9" max="9" width="11.28515625" style="56" bestFit="1" customWidth="1"/>
    <col min="10" max="10" width="14" style="56" bestFit="1" customWidth="1"/>
    <col min="11" max="11" width="12.7109375" style="56" bestFit="1" customWidth="1"/>
    <col min="12" max="12" width="10.42578125" style="56" bestFit="1" customWidth="1"/>
    <col min="13" max="13" width="14" style="56" bestFit="1" customWidth="1"/>
    <col min="14" max="14" width="16.7109375" style="56" bestFit="1" customWidth="1"/>
    <col min="15" max="15" width="17" style="56" bestFit="1" customWidth="1"/>
    <col min="16" max="16" width="21.7109375" style="56" bestFit="1" customWidth="1"/>
    <col min="17" max="17" width="11.5703125" style="56" bestFit="1" customWidth="1"/>
    <col min="18" max="18" width="20.28515625" style="56" bestFit="1" customWidth="1"/>
    <col min="19" max="16384" width="9.140625" style="56"/>
  </cols>
  <sheetData>
    <row r="1" spans="2:18" hidden="1"/>
    <row r="2" spans="2:18" ht="14.1" customHeight="1">
      <c r="B2" s="1" t="str">
        <f>'3'!$B$2</f>
        <v>GVK Power (Goindwal Sahib) Limited</v>
      </c>
      <c r="C2" s="1"/>
      <c r="D2" s="1"/>
      <c r="E2" s="1"/>
      <c r="F2" s="93"/>
    </row>
    <row r="3" spans="2:18" ht="15.95" customHeight="1">
      <c r="B3" s="1" t="str">
        <f>'3'!$B$3</f>
        <v>Notes to financial statements for the year ended March 31, 2017</v>
      </c>
      <c r="C3" s="1"/>
      <c r="D3" s="1"/>
      <c r="E3" s="1"/>
      <c r="F3" s="93"/>
    </row>
    <row r="4" spans="2:18" ht="15.95" customHeight="1">
      <c r="B4" s="1206" t="str">
        <f>+'22-25'!B4</f>
        <v>All amounts in INR unless otherwise stated</v>
      </c>
      <c r="C4" s="58"/>
      <c r="D4" s="58"/>
      <c r="I4" s="4"/>
      <c r="J4" s="4"/>
      <c r="K4" s="4"/>
      <c r="L4" s="4"/>
      <c r="M4" s="4"/>
      <c r="N4" s="4"/>
      <c r="O4" s="4"/>
      <c r="P4" s="4"/>
      <c r="Q4" s="4"/>
      <c r="R4" s="4"/>
    </row>
    <row r="5" spans="2:18" ht="15" customHeight="1">
      <c r="B5" s="57"/>
      <c r="C5" s="58"/>
      <c r="D5" s="58"/>
    </row>
    <row r="6" spans="2:18" ht="15" customHeight="1">
      <c r="B6" s="996" t="s">
        <v>1463</v>
      </c>
      <c r="C6" s="1"/>
      <c r="D6" s="1"/>
      <c r="E6" s="59"/>
      <c r="F6" s="730"/>
    </row>
    <row r="7" spans="2:18" ht="30.75" customHeight="1">
      <c r="B7" s="60" t="s">
        <v>1</v>
      </c>
      <c r="C7" s="1007" t="s">
        <v>356</v>
      </c>
      <c r="D7" s="1008" t="s">
        <v>275</v>
      </c>
      <c r="E7" s="1006"/>
      <c r="F7" s="56"/>
    </row>
    <row r="8" spans="2:18" ht="15" customHeight="1">
      <c r="B8" s="61" t="s">
        <v>1286</v>
      </c>
      <c r="C8" s="63">
        <v>310833</v>
      </c>
      <c r="D8" s="63">
        <v>0</v>
      </c>
      <c r="E8" s="64">
        <v>5191.0148900000004</v>
      </c>
      <c r="F8" s="56"/>
    </row>
    <row r="9" spans="2:18" ht="15" hidden="1" customHeight="1">
      <c r="B9" s="65" t="s">
        <v>502</v>
      </c>
      <c r="C9" s="63"/>
      <c r="D9" s="63"/>
      <c r="E9" s="64"/>
      <c r="F9" s="56"/>
    </row>
    <row r="10" spans="2:18" ht="15" hidden="1" customHeight="1">
      <c r="B10" s="65" t="s">
        <v>73</v>
      </c>
      <c r="C10" s="63"/>
      <c r="D10" s="63"/>
      <c r="E10" s="64"/>
      <c r="F10" s="56"/>
    </row>
    <row r="11" spans="2:18" ht="15" hidden="1" customHeight="1">
      <c r="B11" s="65" t="s">
        <v>188</v>
      </c>
      <c r="C11" s="63"/>
      <c r="D11" s="63"/>
      <c r="E11" s="64"/>
      <c r="F11" s="56"/>
    </row>
    <row r="12" spans="2:18" ht="15" hidden="1" customHeight="1">
      <c r="B12" s="65" t="s">
        <v>490</v>
      </c>
      <c r="C12" s="63"/>
      <c r="D12" s="63"/>
      <c r="E12" s="64"/>
      <c r="F12" s="56"/>
    </row>
    <row r="13" spans="2:18" ht="15" hidden="1" customHeight="1">
      <c r="B13" s="65" t="s">
        <v>285</v>
      </c>
      <c r="C13" s="63"/>
      <c r="D13" s="63"/>
      <c r="E13" s="64"/>
      <c r="F13" s="56"/>
    </row>
    <row r="14" spans="2:18" ht="15" hidden="1" customHeight="1">
      <c r="B14" s="65" t="s">
        <v>189</v>
      </c>
      <c r="C14" s="63"/>
      <c r="D14" s="63"/>
      <c r="E14" s="64"/>
      <c r="F14" s="56"/>
    </row>
    <row r="15" spans="2:18" ht="15" hidden="1" customHeight="1">
      <c r="B15" s="65" t="s">
        <v>190</v>
      </c>
      <c r="C15" s="63"/>
      <c r="D15" s="63"/>
      <c r="E15" s="64">
        <v>16519.365089999999</v>
      </c>
      <c r="F15" s="56"/>
    </row>
    <row r="16" spans="2:18" ht="15" hidden="1" customHeight="1">
      <c r="B16" s="65" t="s">
        <v>191</v>
      </c>
      <c r="C16" s="63"/>
      <c r="D16" s="63"/>
      <c r="E16" s="64"/>
      <c r="F16" s="56"/>
    </row>
    <row r="17" spans="2:6" ht="15" hidden="1" customHeight="1">
      <c r="B17" s="65" t="s">
        <v>192</v>
      </c>
      <c r="C17" s="63"/>
      <c r="D17" s="63"/>
      <c r="E17" s="64"/>
      <c r="F17" s="56"/>
    </row>
    <row r="18" spans="2:6" ht="15" hidden="1" customHeight="1">
      <c r="B18" s="65" t="s">
        <v>193</v>
      </c>
      <c r="C18" s="63"/>
      <c r="D18" s="63"/>
      <c r="E18" s="64"/>
      <c r="F18" s="56"/>
    </row>
    <row r="19" spans="2:6" ht="15" hidden="1" customHeight="1">
      <c r="B19" s="65" t="s">
        <v>491</v>
      </c>
      <c r="C19" s="63"/>
      <c r="D19" s="63"/>
      <c r="E19" s="64"/>
      <c r="F19" s="56"/>
    </row>
    <row r="20" spans="2:6" ht="15" hidden="1" customHeight="1">
      <c r="B20" s="65" t="s">
        <v>196</v>
      </c>
      <c r="C20" s="63"/>
      <c r="D20" s="63"/>
      <c r="E20" s="64"/>
      <c r="F20" s="56"/>
    </row>
    <row r="21" spans="2:6" ht="15" hidden="1" customHeight="1">
      <c r="B21" s="66" t="s">
        <v>238</v>
      </c>
      <c r="C21" s="63"/>
      <c r="D21" s="63"/>
      <c r="E21" s="64"/>
      <c r="F21" s="56"/>
    </row>
    <row r="22" spans="2:6" ht="15" hidden="1" customHeight="1">
      <c r="B22" s="66" t="s">
        <v>239</v>
      </c>
      <c r="C22" s="63"/>
      <c r="D22" s="63"/>
      <c r="E22" s="64"/>
      <c r="F22" s="56"/>
    </row>
    <row r="23" spans="2:6" ht="15" hidden="1" customHeight="1">
      <c r="B23" s="66" t="s">
        <v>240</v>
      </c>
      <c r="C23" s="63"/>
      <c r="D23" s="63"/>
      <c r="E23" s="64"/>
      <c r="F23" s="56"/>
    </row>
    <row r="24" spans="2:6" ht="15" hidden="1" customHeight="1">
      <c r="B24" s="65" t="s">
        <v>393</v>
      </c>
      <c r="C24" s="63"/>
      <c r="D24" s="63"/>
      <c r="E24" s="64"/>
      <c r="F24" s="56"/>
    </row>
    <row r="25" spans="2:6" ht="15" hidden="1" customHeight="1">
      <c r="B25" s="66" t="s">
        <v>391</v>
      </c>
      <c r="C25" s="63"/>
      <c r="D25" s="63"/>
      <c r="E25" s="64"/>
      <c r="F25" s="56"/>
    </row>
    <row r="26" spans="2:6" ht="15" hidden="1" customHeight="1">
      <c r="B26" s="66" t="s">
        <v>392</v>
      </c>
      <c r="C26" s="63"/>
      <c r="D26" s="63"/>
      <c r="E26" s="64"/>
      <c r="F26" s="56"/>
    </row>
    <row r="27" spans="2:6" ht="15" customHeight="1">
      <c r="B27" s="65" t="s">
        <v>1287</v>
      </c>
      <c r="C27" s="63">
        <v>229250</v>
      </c>
      <c r="D27" s="63">
        <v>219897</v>
      </c>
      <c r="E27" s="64"/>
      <c r="F27" s="56"/>
    </row>
    <row r="28" spans="2:6" ht="15" customHeight="1">
      <c r="B28" s="65" t="s">
        <v>661</v>
      </c>
      <c r="C28" s="63">
        <v>0</v>
      </c>
      <c r="D28" s="63">
        <v>10001</v>
      </c>
      <c r="E28" s="64"/>
      <c r="F28" s="56"/>
    </row>
    <row r="29" spans="2:6" ht="15" hidden="1" customHeight="1">
      <c r="B29" s="65" t="s">
        <v>676</v>
      </c>
      <c r="C29" s="63"/>
      <c r="D29" s="63"/>
      <c r="E29" s="64"/>
      <c r="F29" s="56"/>
    </row>
    <row r="30" spans="2:6" ht="15" customHeight="1">
      <c r="B30" s="65" t="s">
        <v>1313</v>
      </c>
      <c r="C30" s="63">
        <v>129403037</v>
      </c>
      <c r="D30" s="63">
        <v>0</v>
      </c>
      <c r="E30" s="64"/>
      <c r="F30" s="56"/>
    </row>
    <row r="31" spans="2:6" ht="15" customHeight="1">
      <c r="B31" s="65" t="s">
        <v>1416</v>
      </c>
      <c r="C31" s="63">
        <v>2814330</v>
      </c>
      <c r="D31" s="63">
        <v>1333000.3999999999</v>
      </c>
      <c r="E31" s="64"/>
      <c r="F31" s="56"/>
    </row>
    <row r="32" spans="2:6" ht="15" customHeight="1">
      <c r="B32" s="65" t="s">
        <v>675</v>
      </c>
      <c r="C32" s="63">
        <v>2230738</v>
      </c>
      <c r="D32" s="63">
        <v>0</v>
      </c>
      <c r="E32" s="64"/>
      <c r="F32" s="56"/>
    </row>
    <row r="33" spans="2:7" ht="15" customHeight="1">
      <c r="B33" s="65" t="s">
        <v>665</v>
      </c>
      <c r="C33" s="63">
        <v>0</v>
      </c>
      <c r="D33" s="63">
        <v>9281102</v>
      </c>
      <c r="E33" s="64"/>
      <c r="F33" s="56"/>
    </row>
    <row r="34" spans="2:7" ht="15" customHeight="1">
      <c r="B34" s="65" t="s">
        <v>188</v>
      </c>
      <c r="C34" s="63">
        <v>26790236</v>
      </c>
      <c r="D34" s="63">
        <v>0</v>
      </c>
      <c r="E34" s="64"/>
      <c r="F34" s="56"/>
    </row>
    <row r="35" spans="2:7" ht="15" customHeight="1">
      <c r="B35" s="65" t="s">
        <v>772</v>
      </c>
      <c r="C35" s="63">
        <v>502426</v>
      </c>
      <c r="D35" s="63">
        <v>0</v>
      </c>
      <c r="E35" s="64"/>
      <c r="F35" s="56"/>
    </row>
    <row r="36" spans="2:7" ht="15" hidden="1" customHeight="1">
      <c r="B36" s="65" t="s">
        <v>685</v>
      </c>
      <c r="C36" s="63">
        <v>19923259</v>
      </c>
      <c r="D36" s="63">
        <v>0</v>
      </c>
      <c r="E36" s="64"/>
      <c r="F36" s="56"/>
    </row>
    <row r="37" spans="2:7" ht="15" hidden="1" customHeight="1">
      <c r="B37" s="65" t="s">
        <v>674</v>
      </c>
      <c r="C37" s="63">
        <v>15143432</v>
      </c>
      <c r="D37" s="63">
        <v>0</v>
      </c>
      <c r="E37" s="64"/>
      <c r="F37" s="56"/>
    </row>
    <row r="38" spans="2:7" ht="15" customHeight="1">
      <c r="B38" s="65" t="s">
        <v>673</v>
      </c>
      <c r="C38" s="63">
        <v>2832462</v>
      </c>
      <c r="D38" s="63">
        <v>0</v>
      </c>
      <c r="E38" s="64"/>
      <c r="F38" s="56"/>
    </row>
    <row r="39" spans="2:7" ht="15" customHeight="1">
      <c r="B39" s="65" t="s">
        <v>1314</v>
      </c>
      <c r="C39" s="63">
        <v>33792897</v>
      </c>
      <c r="D39" s="63">
        <v>0</v>
      </c>
      <c r="E39" s="64"/>
      <c r="F39" s="56"/>
    </row>
    <row r="40" spans="2:7" ht="15" customHeight="1">
      <c r="B40" s="65" t="s">
        <v>200</v>
      </c>
      <c r="C40" s="63">
        <v>240073</v>
      </c>
      <c r="D40" s="63">
        <v>1260844.92</v>
      </c>
      <c r="E40" s="64"/>
      <c r="F40" s="56"/>
    </row>
    <row r="41" spans="2:7" ht="15" customHeight="1">
      <c r="B41" s="65"/>
      <c r="C41" s="63"/>
      <c r="D41" s="63"/>
      <c r="E41" s="67"/>
      <c r="F41" s="56"/>
    </row>
    <row r="42" spans="2:7" ht="15" customHeight="1" thickBot="1">
      <c r="B42" s="68" t="s">
        <v>15</v>
      </c>
      <c r="C42" s="69">
        <f>SUM(C8:C40)</f>
        <v>234212973</v>
      </c>
      <c r="D42" s="70">
        <f>SUM(D8:D40)</f>
        <v>12104845.32</v>
      </c>
      <c r="E42" s="67">
        <v>67801.64675</v>
      </c>
      <c r="F42" s="56"/>
    </row>
    <row r="43" spans="2:7" ht="15" customHeight="1" thickTop="1">
      <c r="B43" s="71"/>
      <c r="D43" s="72"/>
      <c r="E43" s="59"/>
      <c r="F43" s="730"/>
      <c r="G43" s="64"/>
    </row>
    <row r="44" spans="2:7" ht="15" hidden="1" customHeight="1">
      <c r="B44" s="73"/>
      <c r="D44" s="72"/>
      <c r="E44" s="59"/>
      <c r="F44" s="730"/>
      <c r="G44" s="64"/>
    </row>
    <row r="45" spans="2:7" ht="15" hidden="1" customHeight="1">
      <c r="B45" s="74" t="s">
        <v>40</v>
      </c>
      <c r="C45" s="62"/>
      <c r="D45" s="75"/>
      <c r="E45" s="59"/>
      <c r="F45" s="730"/>
      <c r="G45" s="64"/>
    </row>
    <row r="46" spans="2:7" ht="15" hidden="1" customHeight="1">
      <c r="B46" s="76"/>
      <c r="C46" s="77"/>
      <c r="D46" s="78"/>
      <c r="E46" s="59"/>
      <c r="F46" s="730"/>
      <c r="G46" s="64"/>
    </row>
    <row r="47" spans="2:7" ht="15" hidden="1" customHeight="1">
      <c r="B47" s="76" t="s">
        <v>287</v>
      </c>
      <c r="C47" s="77"/>
      <c r="D47" s="78"/>
      <c r="E47" s="59"/>
      <c r="F47" s="730"/>
      <c r="G47" s="64"/>
    </row>
    <row r="48" spans="2:7" ht="15" hidden="1" customHeight="1">
      <c r="B48" s="79" t="s">
        <v>233</v>
      </c>
      <c r="C48" s="77"/>
      <c r="D48" s="78">
        <v>65</v>
      </c>
      <c r="E48" s="59"/>
      <c r="F48" s="730"/>
      <c r="G48" s="64"/>
    </row>
    <row r="49" spans="2:7" ht="15" hidden="1" customHeight="1">
      <c r="B49" s="79" t="s">
        <v>234</v>
      </c>
      <c r="C49" s="77"/>
      <c r="D49" s="78">
        <f>ROUND(0/10^5,0)</f>
        <v>0</v>
      </c>
      <c r="E49" s="59"/>
      <c r="F49" s="730"/>
      <c r="G49" s="64"/>
    </row>
    <row r="50" spans="2:7" ht="15" hidden="1" customHeight="1">
      <c r="B50" s="79" t="s">
        <v>1417</v>
      </c>
      <c r="C50" s="77"/>
      <c r="D50" s="78">
        <v>0</v>
      </c>
      <c r="E50" s="59"/>
      <c r="F50" s="730"/>
      <c r="G50" s="64"/>
    </row>
    <row r="51" spans="2:7" ht="15" hidden="1" customHeight="1">
      <c r="B51" s="79" t="s">
        <v>235</v>
      </c>
      <c r="C51" s="77"/>
      <c r="D51" s="78">
        <v>117.7214</v>
      </c>
      <c r="E51" s="59"/>
      <c r="F51" s="730"/>
      <c r="G51" s="64"/>
    </row>
    <row r="52" spans="2:7" ht="15" hidden="1" customHeight="1">
      <c r="B52" s="79" t="s">
        <v>236</v>
      </c>
      <c r="C52" s="77"/>
      <c r="D52" s="78">
        <v>11.287470000000001</v>
      </c>
      <c r="E52" s="59"/>
      <c r="F52" s="730"/>
      <c r="G52" s="64"/>
    </row>
    <row r="53" spans="2:7" ht="15" hidden="1" customHeight="1">
      <c r="B53" s="79"/>
      <c r="C53" s="77"/>
      <c r="D53" s="78"/>
      <c r="E53" s="59"/>
      <c r="F53" s="730"/>
      <c r="G53" s="64"/>
    </row>
    <row r="54" spans="2:7" ht="15" hidden="1" customHeight="1">
      <c r="B54" s="76" t="s">
        <v>288</v>
      </c>
      <c r="C54" s="77"/>
      <c r="D54" s="78"/>
      <c r="E54" s="59"/>
      <c r="F54" s="730"/>
      <c r="G54" s="64"/>
    </row>
    <row r="55" spans="2:7" ht="15" hidden="1" customHeight="1">
      <c r="B55" s="79" t="s">
        <v>233</v>
      </c>
      <c r="C55" s="77"/>
      <c r="D55" s="78">
        <v>205.01366999999999</v>
      </c>
      <c r="E55" s="59"/>
      <c r="F55" s="730"/>
      <c r="G55" s="64"/>
    </row>
    <row r="56" spans="2:7" ht="15" hidden="1" customHeight="1" thickBot="1">
      <c r="B56" s="80"/>
      <c r="C56" s="81">
        <f>SUM(C48:C55)</f>
        <v>0</v>
      </c>
      <c r="D56" s="82">
        <f>SUM(D48:D55)</f>
        <v>399.02254000000005</v>
      </c>
      <c r="E56" s="59"/>
      <c r="F56" s="730"/>
      <c r="G56" s="64"/>
    </row>
    <row r="57" spans="2:7" ht="15" hidden="1" customHeight="1" thickTop="1">
      <c r="B57" s="73"/>
      <c r="C57" s="73"/>
      <c r="D57" s="72"/>
      <c r="E57" s="59"/>
      <c r="F57" s="730"/>
    </row>
    <row r="58" spans="2:7" ht="15" hidden="1" customHeight="1">
      <c r="B58" s="71"/>
      <c r="C58" s="73"/>
      <c r="D58" s="72"/>
      <c r="E58" s="59"/>
      <c r="F58" s="730"/>
    </row>
    <row r="59" spans="2:7" ht="15" hidden="1" customHeight="1">
      <c r="B59" s="73"/>
      <c r="C59" s="73"/>
      <c r="D59" s="72"/>
      <c r="E59" s="59"/>
      <c r="F59" s="730"/>
    </row>
    <row r="60" spans="2:7" ht="15" hidden="1" customHeight="1">
      <c r="B60" s="83" t="s">
        <v>57</v>
      </c>
      <c r="C60" s="73"/>
      <c r="D60" s="84" t="s">
        <v>273</v>
      </c>
      <c r="E60" s="59"/>
      <c r="F60" s="730"/>
    </row>
    <row r="61" spans="2:7" ht="15" hidden="1" customHeight="1">
      <c r="B61" s="74"/>
      <c r="C61" s="73"/>
      <c r="D61" s="74"/>
      <c r="E61" s="59"/>
      <c r="F61" s="730"/>
    </row>
    <row r="62" spans="2:7" ht="15" hidden="1" customHeight="1">
      <c r="B62" s="79" t="s">
        <v>211</v>
      </c>
      <c r="C62" s="73"/>
      <c r="D62" s="78">
        <v>5257.0148900000004</v>
      </c>
      <c r="E62" s="59"/>
      <c r="F62" s="730"/>
    </row>
    <row r="63" spans="2:7" ht="15" hidden="1" customHeight="1">
      <c r="B63" s="79" t="s">
        <v>73</v>
      </c>
      <c r="C63" s="73"/>
      <c r="D63" s="78">
        <v>1070.4319700000001</v>
      </c>
      <c r="E63" s="59"/>
      <c r="F63" s="730"/>
    </row>
    <row r="64" spans="2:7" ht="15" hidden="1" customHeight="1">
      <c r="B64" s="79" t="s">
        <v>188</v>
      </c>
      <c r="C64" s="85"/>
      <c r="D64" s="78">
        <v>732.07977000000005</v>
      </c>
    </row>
    <row r="65" spans="2:4" hidden="1">
      <c r="B65" s="79" t="s">
        <v>281</v>
      </c>
      <c r="D65" s="78">
        <v>492.87835999999999</v>
      </c>
    </row>
    <row r="66" spans="2:4" hidden="1">
      <c r="B66" s="79" t="s">
        <v>282</v>
      </c>
      <c r="D66" s="78">
        <v>15.13804</v>
      </c>
    </row>
    <row r="67" spans="2:4" hidden="1">
      <c r="B67" s="79" t="s">
        <v>189</v>
      </c>
      <c r="D67" s="78">
        <v>10942.332036399999</v>
      </c>
    </row>
    <row r="68" spans="2:4" hidden="1">
      <c r="B68" s="79" t="s">
        <v>190</v>
      </c>
      <c r="D68" s="78">
        <v>16484.037039999999</v>
      </c>
    </row>
    <row r="69" spans="2:4" hidden="1">
      <c r="B69" s="79" t="s">
        <v>191</v>
      </c>
      <c r="D69" s="78">
        <v>1779.1879000000001</v>
      </c>
    </row>
    <row r="70" spans="2:4" hidden="1">
      <c r="B70" s="79" t="s">
        <v>192</v>
      </c>
      <c r="D70" s="78">
        <v>425.25240000000002</v>
      </c>
    </row>
    <row r="71" spans="2:4" hidden="1">
      <c r="B71" s="79" t="s">
        <v>193</v>
      </c>
      <c r="D71" s="78">
        <v>2364.1515100000001</v>
      </c>
    </row>
    <row r="72" spans="2:4" hidden="1">
      <c r="B72" s="79" t="s">
        <v>194</v>
      </c>
      <c r="D72" s="78">
        <v>2121.28584</v>
      </c>
    </row>
    <row r="73" spans="2:4" hidden="1">
      <c r="B73" s="79" t="s">
        <v>195</v>
      </c>
      <c r="D73" s="78">
        <v>53.274259999999998</v>
      </c>
    </row>
    <row r="74" spans="2:4" hidden="1">
      <c r="B74" s="79" t="s">
        <v>196</v>
      </c>
      <c r="D74" s="78">
        <v>0</v>
      </c>
    </row>
    <row r="75" spans="2:4" hidden="1">
      <c r="B75" s="79" t="s">
        <v>238</v>
      </c>
      <c r="D75" s="78">
        <v>99.254508770000001</v>
      </c>
    </row>
    <row r="76" spans="2:4" hidden="1">
      <c r="B76" s="79" t="s">
        <v>239</v>
      </c>
      <c r="D76" s="78">
        <v>6886.4195300000001</v>
      </c>
    </row>
    <row r="77" spans="2:4" hidden="1">
      <c r="B77" s="79" t="s">
        <v>240</v>
      </c>
      <c r="D77" s="78">
        <v>954.07685000000004</v>
      </c>
    </row>
    <row r="78" spans="2:4" hidden="1">
      <c r="B78" s="79" t="s">
        <v>241</v>
      </c>
      <c r="D78" s="78">
        <v>0</v>
      </c>
    </row>
    <row r="79" spans="2:4" hidden="1">
      <c r="B79" s="79" t="s">
        <v>284</v>
      </c>
      <c r="D79" s="78">
        <v>99.763319999999993</v>
      </c>
    </row>
    <row r="80" spans="2:4" hidden="1">
      <c r="B80" s="79" t="s">
        <v>283</v>
      </c>
      <c r="D80" s="78">
        <v>66.905390000000011</v>
      </c>
    </row>
    <row r="81" spans="2:4" hidden="1">
      <c r="B81" s="79" t="s">
        <v>237</v>
      </c>
      <c r="D81" s="78">
        <v>7906.8450800000001</v>
      </c>
    </row>
    <row r="82" spans="2:4" hidden="1">
      <c r="B82" s="79" t="s">
        <v>286</v>
      </c>
      <c r="D82" s="78">
        <v>4.9354200000000006</v>
      </c>
    </row>
    <row r="83" spans="2:4" hidden="1">
      <c r="B83" s="79" t="s">
        <v>242</v>
      </c>
      <c r="D83" s="78">
        <v>475.67491000000001</v>
      </c>
    </row>
    <row r="84" spans="2:4" hidden="1">
      <c r="B84" s="79" t="s">
        <v>243</v>
      </c>
      <c r="D84" s="78">
        <v>1346.8184799999999</v>
      </c>
    </row>
    <row r="85" spans="2:4" hidden="1">
      <c r="B85" s="79" t="s">
        <v>244</v>
      </c>
      <c r="D85" s="78">
        <v>0</v>
      </c>
    </row>
    <row r="86" spans="2:4" hidden="1">
      <c r="B86" s="79" t="s">
        <v>245</v>
      </c>
      <c r="D86" s="78">
        <v>16.558520000000001</v>
      </c>
    </row>
    <row r="87" spans="2:4" hidden="1">
      <c r="B87" s="79" t="s">
        <v>246</v>
      </c>
      <c r="D87" s="78">
        <v>399.02254000000005</v>
      </c>
    </row>
    <row r="88" spans="2:4" hidden="1">
      <c r="B88" s="79" t="s">
        <v>285</v>
      </c>
      <c r="D88" s="78">
        <v>124.32085359999999</v>
      </c>
    </row>
    <row r="89" spans="2:4" hidden="1">
      <c r="B89" s="79" t="s">
        <v>197</v>
      </c>
      <c r="D89" s="78">
        <v>526.35473000000002</v>
      </c>
    </row>
    <row r="90" spans="2:4" hidden="1">
      <c r="B90" s="79" t="s">
        <v>198</v>
      </c>
      <c r="D90" s="78">
        <v>483.42880000000002</v>
      </c>
    </row>
    <row r="91" spans="2:4" hidden="1">
      <c r="B91" s="79" t="s">
        <v>199</v>
      </c>
      <c r="D91" s="78">
        <v>3955.7175999999999</v>
      </c>
    </row>
    <row r="92" spans="2:4" hidden="1">
      <c r="B92" s="79" t="s">
        <v>200</v>
      </c>
      <c r="D92" s="78">
        <v>2778.8333847960002</v>
      </c>
    </row>
    <row r="93" spans="2:4" ht="15" hidden="1">
      <c r="D93" s="86">
        <f>SUM(D62:D92)</f>
        <v>67861.993933565987</v>
      </c>
    </row>
    <row r="94" spans="2:4" hidden="1"/>
    <row r="95" spans="2:4" ht="15">
      <c r="B95" s="73" t="s">
        <v>17</v>
      </c>
      <c r="C95" s="73"/>
      <c r="D95" s="72"/>
    </row>
    <row r="97" spans="2:6" ht="15">
      <c r="B97" s="87" t="s">
        <v>1315</v>
      </c>
    </row>
    <row r="98" spans="2:6" s="90" customFormat="1" ht="30">
      <c r="B98" s="88" t="s">
        <v>1</v>
      </c>
      <c r="C98" s="89" t="s">
        <v>499</v>
      </c>
      <c r="D98" s="89" t="s">
        <v>498</v>
      </c>
      <c r="F98" s="731"/>
    </row>
    <row r="99" spans="2:6" ht="15">
      <c r="B99" s="87" t="s">
        <v>492</v>
      </c>
      <c r="C99" s="114"/>
      <c r="D99" s="114"/>
    </row>
    <row r="100" spans="2:6">
      <c r="B100" s="56" t="s">
        <v>500</v>
      </c>
      <c r="C100" s="114">
        <v>229250</v>
      </c>
      <c r="D100" s="114">
        <v>171750</v>
      </c>
    </row>
    <row r="101" spans="2:6">
      <c r="B101" s="56" t="s">
        <v>493</v>
      </c>
      <c r="C101" s="114">
        <v>0</v>
      </c>
      <c r="D101" s="114">
        <v>48147</v>
      </c>
    </row>
    <row r="102" spans="2:6" hidden="1">
      <c r="B102" s="56" t="s">
        <v>494</v>
      </c>
      <c r="C102" s="114"/>
      <c r="D102" s="114"/>
    </row>
    <row r="103" spans="2:6" hidden="1">
      <c r="B103" s="56" t="s">
        <v>495</v>
      </c>
      <c r="C103" s="114"/>
      <c r="D103" s="114"/>
    </row>
    <row r="104" spans="2:6" ht="15" hidden="1">
      <c r="B104" s="87" t="s">
        <v>496</v>
      </c>
      <c r="C104" s="114"/>
      <c r="D104" s="114"/>
    </row>
    <row r="105" spans="2:6" hidden="1">
      <c r="B105" s="56" t="s">
        <v>500</v>
      </c>
      <c r="C105" s="114"/>
      <c r="D105" s="114"/>
    </row>
    <row r="106" spans="2:6" ht="15.75" thickBot="1">
      <c r="B106" s="91" t="s">
        <v>497</v>
      </c>
      <c r="C106" s="784">
        <f>+SUM(C100:C105)</f>
        <v>229250</v>
      </c>
      <c r="D106" s="784">
        <f>+SUM(D100:D105)</f>
        <v>219897</v>
      </c>
    </row>
    <row r="107" spans="2:6" ht="14.25" thickTop="1"/>
    <row r="108" spans="2:6" ht="15">
      <c r="B108" s="87" t="s">
        <v>1273</v>
      </c>
    </row>
    <row r="109" spans="2:6" ht="48" customHeight="1">
      <c r="B109" s="2142" t="s">
        <v>1274</v>
      </c>
      <c r="C109" s="2142"/>
      <c r="D109" s="2142"/>
      <c r="E109" s="1392"/>
      <c r="F109" s="1392"/>
    </row>
  </sheetData>
  <customSheetViews>
    <customSheetView guid="{98A48883-DAD7-4D8B-8A06-A5B622A5B0F8}" scale="60" showPageBreaks="1" showGridLines="0" hiddenColumns="1" view="pageBreakPreview">
      <selection activeCell="B1" sqref="B1"/>
      <pageMargins left="0.75" right="0.75" top="1" bottom="1" header="0.5" footer="0.5"/>
      <pageSetup paperSize="9" scale="72" orientation="portrait" r:id="rId1"/>
      <headerFooter alignWithMargins="0"/>
    </customSheetView>
  </customSheetViews>
  <mergeCells count="1">
    <mergeCell ref="B109:D109"/>
  </mergeCells>
  <pageMargins left="0.94488188976377963" right="0.74803149606299213" top="0.98425196850393704" bottom="0.98425196850393704" header="0.51181102362204722" footer="0.51181102362204722"/>
  <pageSetup paperSize="9" scale="85" orientation="portrait" r:id="rId2"/>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K67"/>
  <sheetViews>
    <sheetView showGridLines="0" zoomScaleNormal="100" workbookViewId="0">
      <selection activeCell="C10" sqref="C10:D10"/>
    </sheetView>
  </sheetViews>
  <sheetFormatPr defaultColWidth="9.140625" defaultRowHeight="13.5"/>
  <cols>
    <col min="1" max="1" width="4.85546875" style="481" customWidth="1"/>
    <col min="2" max="2" width="48.5703125" style="481" customWidth="1"/>
    <col min="3" max="4" width="19.7109375" style="481" customWidth="1"/>
    <col min="5" max="5" width="11.140625" style="481" bestFit="1" customWidth="1"/>
    <col min="6" max="6" width="17" style="481" bestFit="1" customWidth="1"/>
    <col min="7" max="16384" width="9.140625" style="481"/>
  </cols>
  <sheetData>
    <row r="1" spans="2:5" ht="15">
      <c r="B1" s="820"/>
    </row>
    <row r="2" spans="2:5" ht="14.1" customHeight="1">
      <c r="B2" s="480" t="e">
        <f>#REF!</f>
        <v>#REF!</v>
      </c>
    </row>
    <row r="3" spans="2:5" ht="15.95" customHeight="1">
      <c r="B3" s="480" t="str">
        <f>+'26'!B3</f>
        <v>Notes to financial statements for the year ended March 31, 2017</v>
      </c>
    </row>
    <row r="4" spans="2:5" ht="15.95" customHeight="1">
      <c r="B4" s="480" t="str">
        <f>+'26'!B4</f>
        <v>All amounts in INR unless otherwise stated</v>
      </c>
    </row>
    <row r="6" spans="2:5" ht="15">
      <c r="B6" s="480" t="s">
        <v>1464</v>
      </c>
    </row>
    <row r="8" spans="2:5" ht="15">
      <c r="B8" s="2143" t="s">
        <v>1</v>
      </c>
      <c r="C8" s="2144" t="s">
        <v>184</v>
      </c>
      <c r="D8" s="2145"/>
    </row>
    <row r="9" spans="2:5" ht="15">
      <c r="B9" s="2143"/>
      <c r="C9" s="821" t="s">
        <v>400</v>
      </c>
      <c r="D9" s="821" t="s">
        <v>401</v>
      </c>
    </row>
    <row r="10" spans="2:5">
      <c r="B10" s="822" t="s">
        <v>402</v>
      </c>
      <c r="C10" s="991">
        <v>-6621557098.7748365</v>
      </c>
      <c r="D10" s="991">
        <v>-173579513.31999999</v>
      </c>
    </row>
    <row r="11" spans="2:5" ht="15">
      <c r="B11" s="823" t="s">
        <v>403</v>
      </c>
      <c r="C11" s="991"/>
      <c r="D11" s="991"/>
    </row>
    <row r="12" spans="2:5">
      <c r="B12" s="822" t="s">
        <v>404</v>
      </c>
      <c r="C12" s="991">
        <v>1251787810</v>
      </c>
      <c r="D12" s="991">
        <v>1202537700</v>
      </c>
      <c r="E12" s="824"/>
    </row>
    <row r="13" spans="2:5">
      <c r="B13" s="822" t="s">
        <v>405</v>
      </c>
      <c r="C13" s="991">
        <v>1226055488.0874317</v>
      </c>
      <c r="D13" s="991">
        <v>1090655450.8196721</v>
      </c>
    </row>
    <row r="14" spans="2:5">
      <c r="B14" s="822" t="s">
        <v>899</v>
      </c>
      <c r="C14" s="992">
        <f>+C10/C13</f>
        <v>-5.4006993672888681</v>
      </c>
      <c r="D14" s="992">
        <f>+D10/D13</f>
        <v>-0.15915155715725612</v>
      </c>
    </row>
    <row r="15" spans="2:5" ht="15">
      <c r="B15" s="823" t="s">
        <v>406</v>
      </c>
      <c r="C15" s="991"/>
      <c r="D15" s="991"/>
    </row>
    <row r="16" spans="2:5" ht="27" hidden="1">
      <c r="B16" s="822" t="s">
        <v>407</v>
      </c>
      <c r="C16" s="991"/>
      <c r="D16" s="991"/>
    </row>
    <row r="17" spans="2:4" hidden="1">
      <c r="B17" s="822" t="s">
        <v>408</v>
      </c>
      <c r="C17" s="991"/>
      <c r="D17" s="991"/>
    </row>
    <row r="18" spans="2:4">
      <c r="B18" s="822" t="s">
        <v>900</v>
      </c>
      <c r="C18" s="992">
        <f>+C14</f>
        <v>-5.4006993672888681</v>
      </c>
      <c r="D18" s="992">
        <f>+D14</f>
        <v>-0.15915155715725612</v>
      </c>
    </row>
    <row r="19" spans="2:4" ht="15" hidden="1">
      <c r="B19" s="825" t="s">
        <v>409</v>
      </c>
    </row>
    <row r="20" spans="2:4">
      <c r="B20" s="113"/>
    </row>
    <row r="38" spans="2:11" ht="14.25" thickBot="1"/>
    <row r="39" spans="2:11" s="719" customFormat="1" ht="12.75">
      <c r="B39" s="741" t="s">
        <v>703</v>
      </c>
      <c r="C39" s="847"/>
      <c r="D39" s="847"/>
      <c r="E39" s="847"/>
      <c r="F39" s="848"/>
      <c r="G39" s="721"/>
      <c r="H39" s="721"/>
      <c r="I39" s="734"/>
      <c r="J39" s="734"/>
      <c r="K39" s="734"/>
    </row>
    <row r="40" spans="2:11" s="719" customFormat="1" ht="12.75">
      <c r="B40" s="742"/>
      <c r="C40" s="732"/>
      <c r="D40" s="732"/>
      <c r="E40" s="732"/>
      <c r="F40" s="849"/>
      <c r="G40" s="734"/>
      <c r="H40" s="732"/>
      <c r="I40" s="734"/>
      <c r="J40" s="732"/>
      <c r="K40" s="734"/>
    </row>
    <row r="41" spans="2:11" s="719" customFormat="1" ht="38.25">
      <c r="B41" s="743" t="s">
        <v>704</v>
      </c>
      <c r="C41" s="850" t="s">
        <v>705</v>
      </c>
      <c r="D41" s="850" t="s">
        <v>706</v>
      </c>
      <c r="E41" s="850" t="s">
        <v>707</v>
      </c>
      <c r="F41" s="851" t="s">
        <v>708</v>
      </c>
      <c r="G41" s="744"/>
      <c r="H41" s="732"/>
      <c r="I41" s="734"/>
      <c r="J41" s="732"/>
      <c r="K41" s="734"/>
    </row>
    <row r="42" spans="2:11" s="719" customFormat="1" ht="12.75">
      <c r="B42" s="745">
        <v>1202537700</v>
      </c>
      <c r="C42" s="732">
        <f>B42</f>
        <v>1202537700</v>
      </c>
      <c r="D42" s="1535">
        <v>42461</v>
      </c>
      <c r="E42" s="732">
        <f>D43-D42</f>
        <v>56</v>
      </c>
      <c r="F42" s="1534">
        <f>C42/$E$49*E42</f>
        <v>183994839.3442623</v>
      </c>
      <c r="G42" s="734"/>
      <c r="H42" s="734"/>
      <c r="I42" s="734"/>
      <c r="J42" s="746"/>
      <c r="K42" s="747"/>
    </row>
    <row r="43" spans="2:11" s="719" customFormat="1" ht="12.75">
      <c r="B43" s="745">
        <v>1982800</v>
      </c>
      <c r="C43" s="732">
        <f>C42+B43</f>
        <v>1204520500</v>
      </c>
      <c r="D43" s="1535">
        <v>42517</v>
      </c>
      <c r="E43" s="732">
        <f>D44-D43</f>
        <v>78</v>
      </c>
      <c r="F43" s="1534">
        <f t="shared" ref="F43:F47" si="0">C43/$E$49*E43</f>
        <v>256701090.16393441</v>
      </c>
      <c r="G43" s="734"/>
      <c r="H43" s="734"/>
      <c r="I43" s="734"/>
      <c r="J43" s="734"/>
      <c r="K43" s="734"/>
    </row>
    <row r="44" spans="2:11" s="719" customFormat="1" ht="12.75">
      <c r="B44" s="745">
        <v>4017000</v>
      </c>
      <c r="C44" s="732">
        <f>C43+B44</f>
        <v>1208537500</v>
      </c>
      <c r="D44" s="1535">
        <v>42595</v>
      </c>
      <c r="E44" s="732">
        <f>D45-D44</f>
        <v>61</v>
      </c>
      <c r="F44" s="1534">
        <f t="shared" si="0"/>
        <v>201422916.66666669</v>
      </c>
      <c r="G44" s="721"/>
      <c r="H44" s="734"/>
      <c r="I44" s="734"/>
      <c r="J44" s="734"/>
      <c r="K44" s="734"/>
    </row>
    <row r="45" spans="2:11" s="719" customFormat="1" ht="12.75">
      <c r="B45" s="745">
        <v>38900900</v>
      </c>
      <c r="C45" s="732">
        <f>C44+B45</f>
        <v>1247438400</v>
      </c>
      <c r="D45" s="1535">
        <v>42656</v>
      </c>
      <c r="E45" s="732">
        <f>+D46-D45+1</f>
        <v>77</v>
      </c>
      <c r="F45" s="1534">
        <f t="shared" si="0"/>
        <v>262439226.22950822</v>
      </c>
      <c r="G45" s="734"/>
      <c r="H45" s="732"/>
      <c r="I45" s="734"/>
      <c r="J45" s="732"/>
      <c r="K45" s="734"/>
    </row>
    <row r="46" spans="2:11" s="719" customFormat="1" ht="12.75">
      <c r="B46" s="745">
        <v>4349410</v>
      </c>
      <c r="C46" s="732">
        <f>C45+B46</f>
        <v>1251787810</v>
      </c>
      <c r="D46" s="1535">
        <v>42732</v>
      </c>
      <c r="E46" s="852">
        <f>D48-D46+1</f>
        <v>94</v>
      </c>
      <c r="F46" s="1534">
        <f t="shared" si="0"/>
        <v>321497415.68306011</v>
      </c>
      <c r="G46" s="744"/>
      <c r="H46" s="734"/>
      <c r="I46" s="734"/>
      <c r="J46" s="732"/>
      <c r="K46" s="734"/>
    </row>
    <row r="47" spans="2:11" s="719" customFormat="1" ht="12.75">
      <c r="B47" s="745"/>
      <c r="C47" s="732">
        <f>C46+B47</f>
        <v>1251787810</v>
      </c>
      <c r="D47" s="1535"/>
      <c r="E47" s="732">
        <v>0</v>
      </c>
      <c r="F47" s="1534">
        <f t="shared" si="0"/>
        <v>0</v>
      </c>
      <c r="G47" s="744"/>
      <c r="H47" s="734"/>
      <c r="I47" s="734"/>
      <c r="J47" s="732"/>
      <c r="K47" s="734"/>
    </row>
    <row r="48" spans="2:11" s="719" customFormat="1" ht="12.75">
      <c r="B48" s="748"/>
      <c r="C48" s="732"/>
      <c r="D48" s="1535">
        <v>42825</v>
      </c>
      <c r="E48" s="732"/>
      <c r="F48" s="849"/>
      <c r="G48" s="744"/>
      <c r="H48" s="734"/>
      <c r="I48" s="734"/>
      <c r="J48" s="732"/>
      <c r="K48" s="734"/>
    </row>
    <row r="49" spans="2:11" s="719" customFormat="1" thickBot="1">
      <c r="B49" s="749"/>
      <c r="C49" s="853"/>
      <c r="D49" s="853"/>
      <c r="E49" s="853">
        <f>SUM(E42:E48)</f>
        <v>366</v>
      </c>
      <c r="F49" s="854">
        <f>SUM(F42:F48)</f>
        <v>1226055488.0874317</v>
      </c>
      <c r="G49" s="744"/>
      <c r="H49" s="734"/>
      <c r="I49" s="734"/>
      <c r="J49" s="732"/>
      <c r="K49" s="734"/>
    </row>
    <row r="50" spans="2:11" s="719" customFormat="1" thickTop="1">
      <c r="B50" s="750"/>
      <c r="C50" s="732"/>
      <c r="D50" s="732"/>
      <c r="E50" s="732"/>
      <c r="F50" s="849"/>
      <c r="G50" s="744"/>
      <c r="H50" s="734"/>
      <c r="I50" s="734"/>
      <c r="J50" s="732"/>
      <c r="K50" s="734"/>
    </row>
    <row r="51" spans="2:11" s="719" customFormat="1" ht="12.75">
      <c r="B51" s="751" t="s">
        <v>709</v>
      </c>
      <c r="C51" s="732"/>
      <c r="D51" s="732"/>
      <c r="E51" s="732"/>
      <c r="F51" s="849">
        <f>+PL_R!E54</f>
        <v>-6620802575.7748365</v>
      </c>
      <c r="G51" s="744"/>
      <c r="H51" s="732"/>
      <c r="I51" s="734"/>
      <c r="J51" s="732"/>
      <c r="K51" s="734"/>
    </row>
    <row r="52" spans="2:11" s="719" customFormat="1" thickBot="1">
      <c r="B52" s="752" t="s">
        <v>710</v>
      </c>
      <c r="C52" s="855"/>
      <c r="D52" s="855"/>
      <c r="E52" s="855"/>
      <c r="F52" s="1536">
        <f>F51/F49</f>
        <v>-5.4000839603947011</v>
      </c>
      <c r="G52" s="734"/>
      <c r="H52" s="732"/>
      <c r="I52" s="734"/>
      <c r="J52" s="732"/>
      <c r="K52" s="732"/>
    </row>
    <row r="53" spans="2:11" s="719" customFormat="1" thickBot="1">
      <c r="C53" s="727"/>
      <c r="D53" s="727"/>
      <c r="E53" s="727"/>
      <c r="F53" s="727"/>
      <c r="I53" s="740"/>
      <c r="J53" s="740"/>
      <c r="K53" s="738"/>
    </row>
    <row r="54" spans="2:11" s="719" customFormat="1" ht="12.75">
      <c r="B54" s="741" t="s">
        <v>711</v>
      </c>
      <c r="C54" s="847"/>
      <c r="D54" s="847"/>
      <c r="E54" s="847"/>
      <c r="F54" s="848"/>
      <c r="G54" s="721"/>
      <c r="H54" s="721"/>
      <c r="I54" s="734"/>
      <c r="J54" s="734"/>
      <c r="K54" s="734"/>
    </row>
    <row r="55" spans="2:11" s="719" customFormat="1" ht="12.75">
      <c r="B55" s="742"/>
      <c r="C55" s="732"/>
      <c r="D55" s="732"/>
      <c r="E55" s="732"/>
      <c r="F55" s="849"/>
      <c r="G55" s="734"/>
      <c r="H55" s="732"/>
      <c r="I55" s="734"/>
      <c r="J55" s="732"/>
      <c r="K55" s="734"/>
    </row>
    <row r="56" spans="2:11" s="719" customFormat="1" ht="25.5">
      <c r="B56" s="753" t="s">
        <v>704</v>
      </c>
      <c r="C56" s="732" t="s">
        <v>705</v>
      </c>
      <c r="D56" s="732" t="s">
        <v>706</v>
      </c>
      <c r="E56" s="732" t="s">
        <v>707</v>
      </c>
      <c r="F56" s="856" t="s">
        <v>708</v>
      </c>
      <c r="G56" s="744"/>
      <c r="H56" s="732"/>
      <c r="I56" s="734"/>
      <c r="J56" s="732"/>
      <c r="K56" s="734"/>
    </row>
    <row r="57" spans="2:11" s="719" customFormat="1" ht="12.75">
      <c r="B57" s="745">
        <f>1080000000</f>
        <v>1080000000</v>
      </c>
      <c r="C57" s="732">
        <f>B57</f>
        <v>1080000000</v>
      </c>
      <c r="D57" s="1537">
        <v>42095</v>
      </c>
      <c r="E57" s="732">
        <f>D58-D57</f>
        <v>26</v>
      </c>
      <c r="F57" s="1534">
        <f>C57/$E$64*E57</f>
        <v>76721311.475409836</v>
      </c>
      <c r="G57" s="734"/>
      <c r="H57" s="734"/>
      <c r="I57" s="734"/>
      <c r="J57" s="746"/>
      <c r="K57" s="747"/>
    </row>
    <row r="58" spans="2:11" s="719" customFormat="1" ht="12.75">
      <c r="B58" s="745">
        <v>5632400</v>
      </c>
      <c r="C58" s="732">
        <f>C57+B58</f>
        <v>1085632400</v>
      </c>
      <c r="D58" s="1537">
        <v>42121</v>
      </c>
      <c r="E58" s="732">
        <f>D59-D58</f>
        <v>49</v>
      </c>
      <c r="F58" s="1534">
        <f t="shared" ref="F58:F62" si="1">C58/$E$64*E58</f>
        <v>145344228.41530055</v>
      </c>
      <c r="G58" s="734"/>
      <c r="H58" s="734"/>
      <c r="I58" s="734"/>
      <c r="J58" s="734"/>
      <c r="K58" s="734"/>
    </row>
    <row r="59" spans="2:11" s="719" customFormat="1" ht="12.75">
      <c r="B59" s="745">
        <v>3569600</v>
      </c>
      <c r="C59" s="732">
        <f>C58+B59</f>
        <v>1089202000</v>
      </c>
      <c r="D59" s="1537">
        <v>42170</v>
      </c>
      <c r="E59" s="732">
        <f>D60-D59</f>
        <v>59</v>
      </c>
      <c r="F59" s="1534">
        <f t="shared" si="1"/>
        <v>175581743.1693989</v>
      </c>
      <c r="G59" s="721"/>
      <c r="H59" s="734"/>
      <c r="I59" s="734"/>
      <c r="J59" s="734"/>
      <c r="K59" s="734"/>
    </row>
    <row r="60" spans="2:11" s="719" customFormat="1" ht="12.75">
      <c r="B60" s="745">
        <v>108800</v>
      </c>
      <c r="C60" s="732">
        <f>C59+B60</f>
        <v>1089310800</v>
      </c>
      <c r="D60" s="1537">
        <v>42229</v>
      </c>
      <c r="E60" s="732">
        <f>D61-D60</f>
        <v>107</v>
      </c>
      <c r="F60" s="1534">
        <f t="shared" si="1"/>
        <v>318459714.75409836</v>
      </c>
      <c r="G60" s="734"/>
      <c r="H60" s="732"/>
      <c r="I60" s="734"/>
      <c r="J60" s="732"/>
      <c r="K60" s="734"/>
    </row>
    <row r="61" spans="2:11" s="719" customFormat="1" ht="12.75">
      <c r="B61" s="745">
        <v>2029600</v>
      </c>
      <c r="C61" s="732">
        <f>C60+B61</f>
        <v>1091340400</v>
      </c>
      <c r="D61" s="1537">
        <v>42336</v>
      </c>
      <c r="E61" s="732">
        <f>D62-D61</f>
        <v>119</v>
      </c>
      <c r="F61" s="1534">
        <f t="shared" si="1"/>
        <v>354834720.21857923</v>
      </c>
      <c r="G61" s="744"/>
      <c r="H61" s="734"/>
      <c r="I61" s="734"/>
      <c r="J61" s="732"/>
      <c r="K61" s="734"/>
    </row>
    <row r="62" spans="2:11" s="719" customFormat="1" ht="12.75">
      <c r="B62" s="745">
        <v>111197300</v>
      </c>
      <c r="C62" s="732">
        <f>C61+B62</f>
        <v>1202537700</v>
      </c>
      <c r="D62" s="1537">
        <v>42455</v>
      </c>
      <c r="E62" s="732">
        <f>D63-D62+1</f>
        <v>6</v>
      </c>
      <c r="F62" s="1534">
        <f t="shared" si="1"/>
        <v>19713732.786885247</v>
      </c>
      <c r="G62" s="744"/>
      <c r="H62" s="734"/>
      <c r="I62" s="734"/>
      <c r="J62" s="732"/>
      <c r="K62" s="734"/>
    </row>
    <row r="63" spans="2:11" s="719" customFormat="1" ht="12.75">
      <c r="B63" s="748"/>
      <c r="C63" s="732"/>
      <c r="D63" s="1537">
        <v>42460</v>
      </c>
      <c r="E63" s="732"/>
      <c r="F63" s="849"/>
      <c r="G63" s="744"/>
      <c r="H63" s="734"/>
      <c r="I63" s="734"/>
      <c r="J63" s="732"/>
      <c r="K63" s="734"/>
    </row>
    <row r="64" spans="2:11" s="719" customFormat="1" thickBot="1">
      <c r="B64" s="749"/>
      <c r="C64" s="853"/>
      <c r="D64" s="853"/>
      <c r="E64" s="853">
        <f>SUM(E57:E63)</f>
        <v>366</v>
      </c>
      <c r="F64" s="854">
        <f>SUM(F57:F63)</f>
        <v>1090655450.8196721</v>
      </c>
      <c r="G64" s="744"/>
      <c r="H64" s="734"/>
      <c r="I64" s="734"/>
      <c r="J64" s="732"/>
      <c r="K64" s="734"/>
    </row>
    <row r="65" spans="2:11" s="719" customFormat="1" thickTop="1">
      <c r="B65" s="750"/>
      <c r="C65" s="732"/>
      <c r="D65" s="732"/>
      <c r="E65" s="732"/>
      <c r="F65" s="849"/>
      <c r="G65" s="744"/>
      <c r="H65" s="734"/>
      <c r="I65" s="734"/>
      <c r="J65" s="732"/>
      <c r="K65" s="734"/>
    </row>
    <row r="66" spans="2:11" s="719" customFormat="1" ht="12.75">
      <c r="B66" s="751" t="s">
        <v>709</v>
      </c>
      <c r="C66" s="732"/>
      <c r="D66" s="732"/>
      <c r="E66" s="732"/>
      <c r="F66" s="849">
        <f>+PL_R!F54</f>
        <v>-173579513.31999999</v>
      </c>
      <c r="G66" s="744"/>
      <c r="H66" s="732"/>
      <c r="I66" s="734"/>
      <c r="J66" s="732"/>
      <c r="K66" s="734"/>
    </row>
    <row r="67" spans="2:11" s="719" customFormat="1" thickBot="1">
      <c r="B67" s="752" t="s">
        <v>710</v>
      </c>
      <c r="C67" s="855"/>
      <c r="D67" s="855"/>
      <c r="E67" s="855"/>
      <c r="F67" s="1536">
        <f>F66/F64</f>
        <v>-0.15915155715725612</v>
      </c>
      <c r="G67" s="734"/>
      <c r="H67" s="732"/>
      <c r="I67" s="734"/>
      <c r="J67" s="732"/>
      <c r="K67" s="732"/>
    </row>
  </sheetData>
  <mergeCells count="2">
    <mergeCell ref="B8:B9"/>
    <mergeCell ref="C8:D8"/>
  </mergeCells>
  <pageMargins left="0.51181102362204722" right="0.70866141732283472" top="0.74803149606299213" bottom="0.74803149606299213" header="0.31496062992125984" footer="0.31496062992125984"/>
  <pageSetup paperSize="9" scale="95"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D65"/>
  <sheetViews>
    <sheetView topLeftCell="A43" zoomScaleNormal="100" workbookViewId="0">
      <selection activeCell="C50" sqref="C50:D65"/>
    </sheetView>
  </sheetViews>
  <sheetFormatPr defaultColWidth="9.140625" defaultRowHeight="13.5"/>
  <cols>
    <col min="1" max="1" width="5" style="481" customWidth="1"/>
    <col min="2" max="2" width="39.85546875" style="481" customWidth="1"/>
    <col min="3" max="3" width="25.5703125" style="481" customWidth="1"/>
    <col min="4" max="4" width="28.140625" style="481" customWidth="1"/>
    <col min="5" max="16384" width="9.140625" style="481"/>
  </cols>
  <sheetData>
    <row r="1" spans="2:4" ht="15">
      <c r="B1" s="480" t="e">
        <f>+'27. EPS '!B2</f>
        <v>#REF!</v>
      </c>
    </row>
    <row r="2" spans="2:4" ht="15">
      <c r="B2" s="480" t="str">
        <f>+'27. EPS '!B3</f>
        <v>Notes to financial statements for the year ended March 31, 2017</v>
      </c>
    </row>
    <row r="3" spans="2:4" ht="15">
      <c r="B3" s="480" t="str">
        <f>+'27. EPS '!B4</f>
        <v>All amounts in INR unless otherwise stated</v>
      </c>
    </row>
    <row r="5" spans="2:4" ht="15">
      <c r="B5" s="1207" t="s">
        <v>1465</v>
      </c>
    </row>
    <row r="6" spans="2:4" ht="15">
      <c r="B6" s="1209" t="s">
        <v>810</v>
      </c>
      <c r="C6" s="2146" t="s">
        <v>1037</v>
      </c>
      <c r="D6" s="2147"/>
    </row>
    <row r="7" spans="2:4" ht="15.75" customHeight="1">
      <c r="B7" s="1208" t="s">
        <v>1059</v>
      </c>
      <c r="C7" s="2155" t="s">
        <v>1038</v>
      </c>
      <c r="D7" s="2156"/>
    </row>
    <row r="8" spans="2:4" ht="15.75" customHeight="1">
      <c r="B8" s="1208" t="s">
        <v>1060</v>
      </c>
      <c r="C8" s="2155" t="s">
        <v>602</v>
      </c>
      <c r="D8" s="2156"/>
    </row>
    <row r="9" spans="2:4" ht="15.75" customHeight="1">
      <c r="B9" s="2157" t="s">
        <v>1061</v>
      </c>
      <c r="C9" s="2160" t="s">
        <v>1039</v>
      </c>
      <c r="D9" s="2161"/>
    </row>
    <row r="10" spans="2:4" ht="15.75" customHeight="1">
      <c r="B10" s="2158"/>
      <c r="C10" s="2151" t="s">
        <v>1040</v>
      </c>
      <c r="D10" s="2152"/>
    </row>
    <row r="11" spans="2:4">
      <c r="B11" s="2159"/>
      <c r="C11" s="2153" t="s">
        <v>1335</v>
      </c>
      <c r="D11" s="2154"/>
    </row>
    <row r="12" spans="2:4" ht="15.75" customHeight="1">
      <c r="B12" s="1208" t="s">
        <v>1062</v>
      </c>
      <c r="C12" s="2155" t="s">
        <v>1041</v>
      </c>
      <c r="D12" s="2156"/>
    </row>
    <row r="13" spans="2:4" ht="13.5" customHeight="1">
      <c r="B13" s="2148" t="s">
        <v>1063</v>
      </c>
      <c r="C13" s="2160" t="s">
        <v>1330</v>
      </c>
      <c r="D13" s="2161"/>
    </row>
    <row r="14" spans="2:4" ht="15.75" customHeight="1">
      <c r="B14" s="2149"/>
      <c r="C14" s="2151" t="s">
        <v>1329</v>
      </c>
      <c r="D14" s="2152"/>
    </row>
    <row r="15" spans="2:4" ht="15.75" customHeight="1">
      <c r="B15" s="2149"/>
      <c r="C15" s="2151" t="s">
        <v>1334</v>
      </c>
      <c r="D15" s="2152"/>
    </row>
    <row r="16" spans="2:4" ht="15.75" customHeight="1">
      <c r="B16" s="2149"/>
      <c r="C16" s="2151" t="s">
        <v>1333</v>
      </c>
      <c r="D16" s="2152"/>
    </row>
    <row r="17" spans="2:4" ht="15.75" customHeight="1">
      <c r="B17" s="2149"/>
      <c r="C17" s="2151" t="s">
        <v>1331</v>
      </c>
      <c r="D17" s="2152"/>
    </row>
    <row r="18" spans="2:4" ht="15.75" customHeight="1">
      <c r="B18" s="2150"/>
      <c r="C18" s="2153" t="s">
        <v>1332</v>
      </c>
      <c r="D18" s="2154"/>
    </row>
    <row r="19" spans="2:4" ht="15">
      <c r="B19" s="480"/>
    </row>
    <row r="20" spans="2:4" ht="15">
      <c r="B20" s="480" t="s">
        <v>1042</v>
      </c>
      <c r="D20" s="480"/>
    </row>
    <row r="21" spans="2:4" s="670" customFormat="1" ht="15">
      <c r="B21" s="1212" t="s">
        <v>1</v>
      </c>
      <c r="C21" s="1222" t="s">
        <v>1043</v>
      </c>
      <c r="D21" s="1223" t="s">
        <v>672</v>
      </c>
    </row>
    <row r="22" spans="2:4" s="670" customFormat="1">
      <c r="B22" s="1213" t="s">
        <v>1075</v>
      </c>
      <c r="C22" s="1220"/>
      <c r="D22" s="1220"/>
    </row>
    <row r="23" spans="2:4" s="670" customFormat="1">
      <c r="B23" s="1229" t="s">
        <v>1074</v>
      </c>
      <c r="C23" s="1219">
        <v>0</v>
      </c>
      <c r="D23" s="1219">
        <v>4800000</v>
      </c>
    </row>
    <row r="24" spans="2:4" s="670" customFormat="1">
      <c r="B24" s="1231" t="s">
        <v>1066</v>
      </c>
      <c r="C24" s="189"/>
      <c r="D24" s="189"/>
    </row>
    <row r="25" spans="2:4" s="670" customFormat="1">
      <c r="B25" s="1233" t="s">
        <v>1047</v>
      </c>
      <c r="C25" s="189">
        <v>23092536</v>
      </c>
      <c r="D25" s="189">
        <v>41509502</v>
      </c>
    </row>
    <row r="26" spans="2:4" s="670" customFormat="1">
      <c r="B26" s="1221" t="s">
        <v>1076</v>
      </c>
      <c r="C26" s="1220"/>
      <c r="D26" s="1220"/>
    </row>
    <row r="27" spans="2:4" s="670" customFormat="1">
      <c r="B27" s="1232" t="s">
        <v>1047</v>
      </c>
      <c r="C27" s="1219">
        <v>2065953</v>
      </c>
      <c r="D27" s="1219">
        <v>4582292</v>
      </c>
    </row>
    <row r="28" spans="2:4" s="670" customFormat="1">
      <c r="B28" s="1230" t="s">
        <v>1044</v>
      </c>
      <c r="C28" s="189"/>
      <c r="D28" s="1214"/>
    </row>
    <row r="29" spans="2:4" s="670" customFormat="1">
      <c r="B29" s="1230" t="s">
        <v>1045</v>
      </c>
      <c r="C29" s="189">
        <v>289703246</v>
      </c>
      <c r="D29" s="409">
        <v>370286284</v>
      </c>
    </row>
    <row r="30" spans="2:4" s="670" customFormat="1">
      <c r="B30" s="1231" t="s">
        <v>1064</v>
      </c>
      <c r="C30" s="1220"/>
      <c r="D30" s="1220"/>
    </row>
    <row r="31" spans="2:4" s="670" customFormat="1">
      <c r="B31" s="1232" t="s">
        <v>1047</v>
      </c>
      <c r="C31" s="1219">
        <v>316015</v>
      </c>
      <c r="D31" s="1219">
        <v>762013</v>
      </c>
    </row>
    <row r="32" spans="2:4" s="670" customFormat="1">
      <c r="B32" s="1230" t="s">
        <v>1046</v>
      </c>
      <c r="C32" s="189"/>
      <c r="D32" s="409"/>
    </row>
    <row r="33" spans="2:4" s="670" customFormat="1">
      <c r="B33" s="1230" t="s">
        <v>1047</v>
      </c>
      <c r="C33" s="189">
        <v>0</v>
      </c>
      <c r="D33" s="409">
        <v>168023</v>
      </c>
    </row>
    <row r="34" spans="2:4" s="670" customFormat="1">
      <c r="B34" s="1229" t="s">
        <v>1051</v>
      </c>
      <c r="C34" s="1219">
        <v>528127</v>
      </c>
      <c r="D34" s="1217">
        <v>0</v>
      </c>
    </row>
    <row r="35" spans="2:4" s="670" customFormat="1">
      <c r="B35" s="1228" t="s">
        <v>1048</v>
      </c>
      <c r="C35" s="1220"/>
      <c r="D35" s="1214"/>
    </row>
    <row r="36" spans="2:4" s="670" customFormat="1">
      <c r="B36" s="1230" t="s">
        <v>1049</v>
      </c>
      <c r="C36" s="189">
        <v>475672338</v>
      </c>
      <c r="D36" s="409">
        <v>1188524246</v>
      </c>
    </row>
    <row r="37" spans="2:4" s="670" customFormat="1">
      <c r="B37" s="1230" t="s">
        <v>1050</v>
      </c>
      <c r="C37" s="189">
        <v>492501100</v>
      </c>
      <c r="D37" s="409">
        <v>1225377000</v>
      </c>
    </row>
    <row r="38" spans="2:4" s="670" customFormat="1">
      <c r="B38" s="1716" t="s">
        <v>1352</v>
      </c>
      <c r="C38" s="189">
        <v>5841865</v>
      </c>
      <c r="D38" s="409">
        <v>0</v>
      </c>
    </row>
    <row r="39" spans="2:4" s="670" customFormat="1">
      <c r="B39" s="1716" t="s">
        <v>1353</v>
      </c>
      <c r="C39" s="189">
        <v>9315670</v>
      </c>
      <c r="D39" s="409">
        <v>0</v>
      </c>
    </row>
    <row r="40" spans="2:4" s="670" customFormat="1">
      <c r="B40" s="1231" t="s">
        <v>1418</v>
      </c>
      <c r="C40" s="1220"/>
      <c r="D40" s="1220"/>
    </row>
    <row r="41" spans="2:4" s="670" customFormat="1">
      <c r="B41" s="1232" t="s">
        <v>1047</v>
      </c>
      <c r="C41" s="1219">
        <v>0</v>
      </c>
      <c r="D41" s="1219">
        <v>81304</v>
      </c>
    </row>
    <row r="42" spans="2:4" s="670" customFormat="1">
      <c r="B42" s="1230" t="s">
        <v>1052</v>
      </c>
      <c r="C42" s="189"/>
      <c r="D42" s="409"/>
    </row>
    <row r="43" spans="2:4" s="670" customFormat="1">
      <c r="B43" s="1230" t="s">
        <v>1053</v>
      </c>
      <c r="C43" s="189">
        <v>2830000</v>
      </c>
      <c r="D43" s="409">
        <v>1333000</v>
      </c>
    </row>
    <row r="44" spans="2:4" s="670" customFormat="1">
      <c r="B44" s="1230" t="s">
        <v>1054</v>
      </c>
      <c r="C44" s="189">
        <v>1569730</v>
      </c>
      <c r="D44" s="409">
        <v>3128630</v>
      </c>
    </row>
    <row r="45" spans="2:4" s="670" customFormat="1">
      <c r="B45" s="1229" t="s">
        <v>1055</v>
      </c>
      <c r="C45" s="1219">
        <v>15670</v>
      </c>
      <c r="D45" s="1217">
        <v>0</v>
      </c>
    </row>
    <row r="46" spans="2:4" s="670" customFormat="1" ht="15">
      <c r="B46" s="674"/>
      <c r="C46" s="1211"/>
      <c r="D46" s="1211"/>
    </row>
    <row r="47" spans="2:4" s="670" customFormat="1" ht="15">
      <c r="B47" s="674" t="s">
        <v>1071</v>
      </c>
      <c r="C47" s="1211"/>
      <c r="D47" s="1211"/>
    </row>
    <row r="48" spans="2:4" s="670" customFormat="1" ht="13.5" customHeight="1">
      <c r="B48" s="1212" t="s">
        <v>1</v>
      </c>
      <c r="C48" s="1224" t="str">
        <f>BS_R!D6</f>
        <v>As at March 31, 2017</v>
      </c>
      <c r="D48" s="1225" t="str">
        <f>BS_R!E6</f>
        <v>As at March 31, 2016</v>
      </c>
    </row>
    <row r="49" spans="2:4" s="670" customFormat="1">
      <c r="B49" s="1213" t="s">
        <v>1066</v>
      </c>
      <c r="C49" s="1220"/>
      <c r="D49" s="1214"/>
    </row>
    <row r="50" spans="2:4" s="670" customFormat="1">
      <c r="B50" s="1215" t="s">
        <v>1065</v>
      </c>
      <c r="C50" s="1219">
        <v>12703600</v>
      </c>
      <c r="D50" s="1217">
        <v>12633733</v>
      </c>
    </row>
    <row r="51" spans="2:4" s="670" customFormat="1">
      <c r="B51" s="1213" t="s">
        <v>1067</v>
      </c>
      <c r="C51" s="1220"/>
      <c r="D51" s="1214"/>
    </row>
    <row r="52" spans="2:4" s="670" customFormat="1">
      <c r="B52" s="1215" t="s">
        <v>1065</v>
      </c>
      <c r="C52" s="1219">
        <v>737731</v>
      </c>
      <c r="D52" s="1217">
        <v>14121</v>
      </c>
    </row>
    <row r="53" spans="2:4" s="670" customFormat="1">
      <c r="B53" s="1213" t="s">
        <v>1068</v>
      </c>
      <c r="C53" s="1220"/>
      <c r="D53" s="1214"/>
    </row>
    <row r="54" spans="2:4" s="670" customFormat="1">
      <c r="B54" s="1215" t="s">
        <v>1056</v>
      </c>
      <c r="C54" s="1219">
        <v>650368820</v>
      </c>
      <c r="D54" s="1217">
        <v>360665574</v>
      </c>
    </row>
    <row r="55" spans="2:4" s="670" customFormat="1">
      <c r="B55" s="1213" t="s">
        <v>1069</v>
      </c>
      <c r="C55" s="1220"/>
      <c r="D55" s="1214"/>
    </row>
    <row r="56" spans="2:4" s="670" customFormat="1">
      <c r="B56" s="1215" t="s">
        <v>1065</v>
      </c>
      <c r="C56" s="1219">
        <v>279638</v>
      </c>
      <c r="D56" s="1217">
        <v>43855</v>
      </c>
    </row>
    <row r="57" spans="2:4" s="670" customFormat="1">
      <c r="B57" s="1213" t="s">
        <v>1070</v>
      </c>
      <c r="C57" s="1220"/>
      <c r="D57" s="1214"/>
    </row>
    <row r="58" spans="2:4" s="670" customFormat="1">
      <c r="B58" s="1215" t="s">
        <v>1065</v>
      </c>
      <c r="C58" s="1219">
        <v>0</v>
      </c>
      <c r="D58" s="1217">
        <v>528187</v>
      </c>
    </row>
    <row r="59" spans="2:4" s="670" customFormat="1">
      <c r="B59" s="1213" t="s">
        <v>1057</v>
      </c>
      <c r="C59" s="1220"/>
      <c r="D59" s="1214"/>
    </row>
    <row r="60" spans="2:4" s="670" customFormat="1">
      <c r="B60" s="1218" t="s">
        <v>1058</v>
      </c>
      <c r="C60" s="189">
        <v>0</v>
      </c>
      <c r="D60" s="409">
        <v>16828767</v>
      </c>
    </row>
    <row r="61" spans="2:4" s="670" customFormat="1">
      <c r="B61" s="1215" t="s">
        <v>1056</v>
      </c>
      <c r="C61" s="1219">
        <v>3473805</v>
      </c>
      <c r="D61" s="1217">
        <v>0</v>
      </c>
    </row>
    <row r="62" spans="2:4" s="670" customFormat="1">
      <c r="B62" s="1213" t="s">
        <v>679</v>
      </c>
      <c r="C62" s="1220"/>
      <c r="D62" s="1214"/>
    </row>
    <row r="63" spans="2:4" s="670" customFormat="1">
      <c r="B63" s="1218" t="s">
        <v>1065</v>
      </c>
      <c r="C63" s="189">
        <v>2255469</v>
      </c>
      <c r="D63" s="409">
        <v>2209609</v>
      </c>
    </row>
    <row r="64" spans="2:4" s="670" customFormat="1">
      <c r="B64" s="1213" t="s">
        <v>1073</v>
      </c>
      <c r="C64" s="1220"/>
      <c r="D64" s="1214"/>
    </row>
    <row r="65" spans="2:4">
      <c r="B65" s="1215" t="s">
        <v>1072</v>
      </c>
      <c r="C65" s="1226">
        <v>1244600</v>
      </c>
      <c r="D65" s="1227">
        <v>0</v>
      </c>
    </row>
  </sheetData>
  <mergeCells count="15">
    <mergeCell ref="C6:D6"/>
    <mergeCell ref="B13:B18"/>
    <mergeCell ref="C17:D17"/>
    <mergeCell ref="C18:D18"/>
    <mergeCell ref="C7:D7"/>
    <mergeCell ref="C8:D8"/>
    <mergeCell ref="C12:D12"/>
    <mergeCell ref="B9:B11"/>
    <mergeCell ref="C9:D9"/>
    <mergeCell ref="C10:D10"/>
    <mergeCell ref="C11:D11"/>
    <mergeCell ref="C13:D13"/>
    <mergeCell ref="C14:D14"/>
    <mergeCell ref="C15:D15"/>
    <mergeCell ref="C16:D16"/>
  </mergeCells>
  <pageMargins left="0.35" right="0.2" top="0.32" bottom="0.3" header="0.3" footer="0.3"/>
  <pageSetup paperSize="9" scale="8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D14"/>
  <sheetViews>
    <sheetView workbookViewId="0">
      <selection activeCell="C10" sqref="C10:D14"/>
    </sheetView>
  </sheetViews>
  <sheetFormatPr defaultColWidth="9.140625" defaultRowHeight="13.5"/>
  <cols>
    <col min="1" max="1" width="5.5703125" style="481" customWidth="1"/>
    <col min="2" max="2" width="46.28515625" style="481" customWidth="1"/>
    <col min="3" max="4" width="19" style="481" customWidth="1"/>
    <col min="5" max="16384" width="9.140625" style="481"/>
  </cols>
  <sheetData>
    <row r="2" spans="2:4" ht="15">
      <c r="B2" s="480" t="e">
        <f>+'28. RPT'!B1</f>
        <v>#REF!</v>
      </c>
    </row>
    <row r="3" spans="2:4" ht="15">
      <c r="B3" s="480" t="str">
        <f>+'28. RPT'!B2</f>
        <v>Notes to financial statements for the year ended March 31, 2017</v>
      </c>
    </row>
    <row r="4" spans="2:4" ht="15">
      <c r="B4" s="480" t="str">
        <f>+'28. RPT'!B3</f>
        <v>All amounts in INR unless otherwise stated</v>
      </c>
    </row>
    <row r="5" spans="2:4">
      <c r="B5" s="1205"/>
    </row>
    <row r="6" spans="2:4" ht="15">
      <c r="B6" s="2162" t="s">
        <v>1466</v>
      </c>
      <c r="C6" s="2162"/>
      <c r="D6" s="2162"/>
    </row>
    <row r="7" spans="2:4">
      <c r="B7" s="1205"/>
    </row>
    <row r="8" spans="2:4" s="670" customFormat="1" ht="15">
      <c r="B8" s="1234" t="s">
        <v>1</v>
      </c>
      <c r="C8" s="1210" t="str">
        <f>+'28. RPT'!C48</f>
        <v>As at March 31, 2017</v>
      </c>
      <c r="D8" s="1210" t="str">
        <f>+'28. RPT'!D48</f>
        <v>As at March 31, 2016</v>
      </c>
    </row>
    <row r="9" spans="2:4" s="670" customFormat="1" ht="15">
      <c r="B9" s="1235" t="s">
        <v>1077</v>
      </c>
      <c r="C9" s="1243"/>
      <c r="D9" s="1245"/>
    </row>
    <row r="10" spans="2:4" s="670" customFormat="1" ht="45.75" customHeight="1">
      <c r="B10" s="1249" t="s">
        <v>1079</v>
      </c>
      <c r="C10" s="1402">
        <v>0</v>
      </c>
      <c r="D10" s="1246">
        <v>43922628</v>
      </c>
    </row>
    <row r="11" spans="2:4" s="670" customFormat="1">
      <c r="B11" s="1240"/>
      <c r="C11" s="1244"/>
      <c r="D11" s="1247"/>
    </row>
    <row r="12" spans="2:4" s="670" customFormat="1" ht="15">
      <c r="B12" s="1250" t="s">
        <v>1078</v>
      </c>
      <c r="C12" s="1244"/>
      <c r="D12" s="1247"/>
    </row>
    <row r="13" spans="2:4" s="670" customFormat="1" ht="15.75" customHeight="1">
      <c r="B13" s="1240" t="s">
        <v>1080</v>
      </c>
      <c r="C13" s="1538">
        <v>549018000</v>
      </c>
      <c r="D13" s="1539">
        <v>549018000</v>
      </c>
    </row>
    <row r="14" spans="2:4" s="670" customFormat="1" ht="15.75" customHeight="1">
      <c r="B14" s="1241" t="s">
        <v>1090</v>
      </c>
      <c r="C14" s="1242">
        <v>431767295</v>
      </c>
      <c r="D14" s="1248">
        <v>431767295</v>
      </c>
    </row>
  </sheetData>
  <mergeCells count="1">
    <mergeCell ref="B6:D6"/>
  </mergeCells>
  <pageMargins left="0.39" right="0.36"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H101"/>
  <sheetViews>
    <sheetView topLeftCell="A92" zoomScaleNormal="100" workbookViewId="0">
      <selection activeCell="B101" sqref="B101"/>
    </sheetView>
  </sheetViews>
  <sheetFormatPr defaultColWidth="9.140625" defaultRowHeight="13.5"/>
  <cols>
    <col min="1" max="1" width="5.7109375" style="207" customWidth="1"/>
    <col min="2" max="2" width="47.85546875" style="207" customWidth="1"/>
    <col min="3" max="7" width="15.7109375" style="207" customWidth="1"/>
    <col min="8" max="16384" width="9.140625" style="207"/>
  </cols>
  <sheetData>
    <row r="2" spans="2:8" ht="15">
      <c r="B2" s="1726"/>
    </row>
    <row r="3" spans="2:8" ht="15">
      <c r="B3" s="1726"/>
    </row>
    <row r="4" spans="2:8" ht="15">
      <c r="B4" s="1726"/>
    </row>
    <row r="5" spans="2:8" ht="15">
      <c r="B5" s="1726"/>
    </row>
    <row r="6" spans="2:8" ht="15">
      <c r="B6" s="1726" t="s">
        <v>1467</v>
      </c>
    </row>
    <row r="7" spans="2:8" ht="15">
      <c r="B7" s="1727" t="s">
        <v>1203</v>
      </c>
    </row>
    <row r="8" spans="2:8" ht="69.95" customHeight="1">
      <c r="B8" s="2164" t="s">
        <v>1204</v>
      </c>
      <c r="C8" s="2164"/>
      <c r="D8" s="2164"/>
      <c r="E8" s="2164"/>
      <c r="F8" s="2164"/>
      <c r="G8" s="2164"/>
      <c r="H8" s="100"/>
    </row>
    <row r="9" spans="2:8" ht="15">
      <c r="B9" s="1727"/>
    </row>
    <row r="10" spans="2:8" ht="15" customHeight="1">
      <c r="B10" s="2168" t="s">
        <v>1205</v>
      </c>
      <c r="C10" s="2168"/>
      <c r="D10" s="2168"/>
      <c r="E10" s="2168"/>
      <c r="F10" s="2168"/>
      <c r="G10" s="2168"/>
      <c r="H10" s="1728"/>
    </row>
    <row r="11" spans="2:8" ht="15">
      <c r="B11" s="1769"/>
      <c r="C11" s="1770" t="s">
        <v>1434</v>
      </c>
      <c r="D11" s="1770" t="s">
        <v>1435</v>
      </c>
      <c r="E11" s="1767"/>
    </row>
    <row r="12" spans="2:8" ht="15">
      <c r="B12" s="1780" t="s">
        <v>1436</v>
      </c>
      <c r="C12" s="1782"/>
      <c r="D12" s="1763"/>
      <c r="E12" s="1767"/>
    </row>
    <row r="13" spans="2:8">
      <c r="B13" s="1763" t="s">
        <v>1437</v>
      </c>
      <c r="C13" s="1774">
        <v>4314265</v>
      </c>
      <c r="D13" s="1772">
        <v>4411907</v>
      </c>
      <c r="E13" s="1767"/>
    </row>
    <row r="14" spans="2:8">
      <c r="B14" s="1763" t="s">
        <v>1438</v>
      </c>
      <c r="C14" s="1774">
        <v>303227</v>
      </c>
      <c r="D14" s="1772">
        <v>344129</v>
      </c>
      <c r="E14" s="1767"/>
    </row>
    <row r="15" spans="2:8">
      <c r="B15" s="1763" t="s">
        <v>1439</v>
      </c>
      <c r="C15" s="1774">
        <v>1418882</v>
      </c>
      <c r="D15" s="1772">
        <v>1571016</v>
      </c>
      <c r="E15" s="1767"/>
    </row>
    <row r="16" spans="2:8">
      <c r="B16" s="1763" t="s">
        <v>1250</v>
      </c>
      <c r="C16" s="1774">
        <v>-836650</v>
      </c>
      <c r="D16" s="1772">
        <v>0</v>
      </c>
      <c r="E16" s="1767"/>
    </row>
    <row r="17" spans="2:6">
      <c r="B17" s="1763" t="s">
        <v>1430</v>
      </c>
      <c r="C17" s="1774">
        <v>-1019939</v>
      </c>
      <c r="D17" s="1772">
        <v>-2012787</v>
      </c>
      <c r="E17" s="1767"/>
    </row>
    <row r="18" spans="2:6">
      <c r="B18" s="1763" t="s">
        <v>1448</v>
      </c>
      <c r="C18" s="1774">
        <v>-16821</v>
      </c>
      <c r="D18" s="1772">
        <v>0</v>
      </c>
      <c r="E18" s="1767"/>
    </row>
    <row r="19" spans="2:6" ht="15">
      <c r="B19" s="1763" t="s">
        <v>1429</v>
      </c>
      <c r="C19" s="1774">
        <v>283358</v>
      </c>
      <c r="D19" s="1772">
        <v>0</v>
      </c>
      <c r="E19" s="1768"/>
    </row>
    <row r="20" spans="2:6" ht="15.75" thickBot="1">
      <c r="B20" s="1771" t="s">
        <v>1440</v>
      </c>
      <c r="C20" s="1783">
        <v>4446322</v>
      </c>
      <c r="D20" s="1773">
        <v>4314265</v>
      </c>
      <c r="E20" s="1767"/>
    </row>
    <row r="21" spans="2:6">
      <c r="B21" s="1763"/>
      <c r="C21" s="1784"/>
      <c r="D21" s="1772"/>
      <c r="E21" s="1767"/>
    </row>
    <row r="22" spans="2:6" ht="15">
      <c r="B22" s="1771" t="s">
        <v>1441</v>
      </c>
      <c r="C22" s="1784"/>
      <c r="D22" s="1772"/>
      <c r="E22" s="1768"/>
      <c r="F22" s="206"/>
    </row>
    <row r="23" spans="2:6">
      <c r="B23" s="1763" t="s">
        <v>1442</v>
      </c>
      <c r="C23" s="1774">
        <v>2912911</v>
      </c>
      <c r="D23" s="1772">
        <v>2686849</v>
      </c>
      <c r="E23" s="1740"/>
    </row>
    <row r="24" spans="2:6" ht="27">
      <c r="B24" s="1781" t="s">
        <v>1208</v>
      </c>
      <c r="C24" s="1774">
        <v>17942</v>
      </c>
      <c r="D24" s="1772">
        <v>16488</v>
      </c>
      <c r="E24" s="1744"/>
    </row>
    <row r="25" spans="2:6" ht="15">
      <c r="B25" s="1763" t="s">
        <v>1443</v>
      </c>
      <c r="C25" s="1774">
        <v>281204</v>
      </c>
      <c r="D25" s="1772">
        <v>209574</v>
      </c>
      <c r="E25" s="1768"/>
    </row>
    <row r="26" spans="2:6">
      <c r="B26" s="1763" t="s">
        <v>1444</v>
      </c>
      <c r="C26" s="1774">
        <v>1401354</v>
      </c>
      <c r="D26" s="1772">
        <v>0</v>
      </c>
      <c r="E26" s="1767"/>
    </row>
    <row r="27" spans="2:6">
      <c r="B27" s="1763" t="s">
        <v>1209</v>
      </c>
      <c r="C27" s="1774">
        <v>-16821</v>
      </c>
      <c r="D27" s="1772">
        <v>0</v>
      </c>
      <c r="E27" s="1767"/>
    </row>
    <row r="28" spans="2:6">
      <c r="B28" s="1763" t="s">
        <v>1445</v>
      </c>
      <c r="C28" s="1774">
        <v>0</v>
      </c>
      <c r="D28" s="1772">
        <v>0</v>
      </c>
      <c r="E28" s="1767"/>
    </row>
    <row r="29" spans="2:6" ht="15.75" thickBot="1">
      <c r="B29" s="1775" t="s">
        <v>1446</v>
      </c>
      <c r="C29" s="1783">
        <v>4596590</v>
      </c>
      <c r="D29" s="1773">
        <v>2912911</v>
      </c>
      <c r="E29" s="1767"/>
    </row>
    <row r="30" spans="2:6" ht="15">
      <c r="B30" s="1771"/>
      <c r="C30" s="1776"/>
      <c r="D30" s="1776"/>
      <c r="E30" s="1767"/>
    </row>
    <row r="31" spans="2:6" ht="15">
      <c r="B31" s="1777" t="s">
        <v>1447</v>
      </c>
      <c r="C31" s="1776">
        <v>-150268</v>
      </c>
      <c r="D31" s="1776">
        <v>1401354</v>
      </c>
      <c r="E31" s="1767"/>
    </row>
    <row r="32" spans="2:6" ht="15">
      <c r="B32" s="1775"/>
      <c r="C32" s="1778"/>
      <c r="D32" s="1779"/>
      <c r="E32" s="1767"/>
    </row>
    <row r="33" spans="2:8">
      <c r="B33" s="1735"/>
      <c r="C33" s="1767"/>
      <c r="D33" s="1767"/>
      <c r="E33" s="1767"/>
    </row>
    <row r="34" spans="2:8" ht="15">
      <c r="B34" s="1752" t="s">
        <v>1425</v>
      </c>
      <c r="C34" s="1753"/>
      <c r="D34" s="1753"/>
      <c r="E34" s="1751"/>
    </row>
    <row r="35" spans="2:8" ht="15">
      <c r="B35" s="1754" t="s">
        <v>1</v>
      </c>
      <c r="C35" s="1755" t="s">
        <v>1043</v>
      </c>
      <c r="D35" s="1755" t="s">
        <v>672</v>
      </c>
      <c r="E35" s="1751"/>
    </row>
    <row r="36" spans="2:8">
      <c r="B36" s="1756" t="s">
        <v>1206</v>
      </c>
      <c r="C36" s="1757">
        <v>1418882</v>
      </c>
      <c r="D36" s="1757">
        <v>1571016</v>
      </c>
      <c r="E36" s="1751"/>
    </row>
    <row r="37" spans="2:8">
      <c r="B37" s="1756" t="s">
        <v>1426</v>
      </c>
      <c r="C37" s="1757">
        <v>0</v>
      </c>
      <c r="D37" s="1757">
        <v>0</v>
      </c>
      <c r="E37" s="1751"/>
    </row>
    <row r="38" spans="2:8">
      <c r="B38" s="1758" t="s">
        <v>1207</v>
      </c>
      <c r="C38" s="1757">
        <v>22023</v>
      </c>
      <c r="D38" s="1757">
        <v>134555</v>
      </c>
      <c r="E38" s="1751"/>
    </row>
    <row r="39" spans="2:8" ht="15">
      <c r="B39" s="1758" t="s">
        <v>1427</v>
      </c>
      <c r="C39" s="1759">
        <v>1440905</v>
      </c>
      <c r="D39" s="1759">
        <v>1705571</v>
      </c>
      <c r="E39" s="1751"/>
    </row>
    <row r="40" spans="2:8">
      <c r="B40" s="1760"/>
      <c r="C40" s="1761"/>
      <c r="D40" s="1761"/>
      <c r="E40" s="1751"/>
    </row>
    <row r="41" spans="2:8" ht="15">
      <c r="B41" s="1752" t="s">
        <v>1428</v>
      </c>
      <c r="C41" s="1753"/>
      <c r="D41" s="1753"/>
      <c r="E41" s="1751"/>
    </row>
    <row r="42" spans="2:8" ht="15">
      <c r="B42" s="1754" t="s">
        <v>1</v>
      </c>
      <c r="C42" s="1762" t="s">
        <v>1043</v>
      </c>
      <c r="D42" s="1755" t="s">
        <v>672</v>
      </c>
      <c r="E42" s="1751"/>
    </row>
    <row r="43" spans="2:8">
      <c r="B43" s="1765" t="s">
        <v>1432</v>
      </c>
      <c r="C43" s="1761">
        <v>-1019939</v>
      </c>
      <c r="D43" s="1757">
        <v>-2012787</v>
      </c>
      <c r="E43" s="1751"/>
    </row>
    <row r="44" spans="2:8">
      <c r="B44" s="1763" t="s">
        <v>1429</v>
      </c>
      <c r="C44" s="1761">
        <v>283358</v>
      </c>
      <c r="D44" s="1757"/>
      <c r="E44" s="1751"/>
    </row>
    <row r="45" spans="2:8">
      <c r="B45" s="1766" t="s">
        <v>1433</v>
      </c>
      <c r="C45" s="1761">
        <v>-17942</v>
      </c>
      <c r="D45" s="1757">
        <v>-16488</v>
      </c>
      <c r="E45" s="1751"/>
    </row>
    <row r="46" spans="2:8" ht="15">
      <c r="B46" s="1758" t="s">
        <v>1431</v>
      </c>
      <c r="C46" s="1764">
        <v>-754523</v>
      </c>
      <c r="D46" s="1759">
        <v>-2029275</v>
      </c>
      <c r="E46" s="1751"/>
    </row>
    <row r="47" spans="2:8">
      <c r="B47" s="1735"/>
      <c r="C47" s="1751"/>
      <c r="D47" s="1751"/>
      <c r="E47" s="1751"/>
    </row>
    <row r="48" spans="2:8" ht="15">
      <c r="B48" s="1727" t="s">
        <v>1212</v>
      </c>
      <c r="C48" s="1736"/>
      <c r="D48" s="1736"/>
      <c r="E48" s="1736"/>
      <c r="F48" s="1736"/>
      <c r="G48" s="1736"/>
      <c r="H48" s="1736"/>
    </row>
    <row r="49" spans="2:8">
      <c r="B49" s="1735" t="s">
        <v>1213</v>
      </c>
      <c r="C49" s="1736"/>
      <c r="D49" s="1736"/>
      <c r="E49" s="1736"/>
      <c r="F49" s="1736"/>
      <c r="G49" s="1736"/>
      <c r="H49" s="1736"/>
    </row>
    <row r="50" spans="2:8" ht="15">
      <c r="B50" s="1729"/>
      <c r="C50" s="1730" t="s">
        <v>916</v>
      </c>
      <c r="D50" s="1730" t="s">
        <v>1210</v>
      </c>
      <c r="E50" s="1730" t="s">
        <v>1211</v>
      </c>
      <c r="F50" s="1736"/>
      <c r="G50" s="1736"/>
      <c r="H50" s="1736"/>
    </row>
    <row r="51" spans="2:8">
      <c r="B51" s="1732" t="s">
        <v>1089</v>
      </c>
      <c r="C51" s="1737">
        <v>7.1999999999999995E-2</v>
      </c>
      <c r="D51" s="1737">
        <v>7.8E-2</v>
      </c>
      <c r="E51" s="1737">
        <v>7.8E-2</v>
      </c>
      <c r="F51" s="1736"/>
      <c r="G51" s="1736"/>
      <c r="H51" s="1736"/>
    </row>
    <row r="52" spans="2:8">
      <c r="B52" s="1732" t="s">
        <v>1214</v>
      </c>
      <c r="C52" s="1737">
        <v>7.0000000000000007E-2</v>
      </c>
      <c r="D52" s="1737">
        <v>7.0000000000000007E-2</v>
      </c>
      <c r="E52" s="1737">
        <v>7.0000000000000007E-2</v>
      </c>
      <c r="F52" s="1736"/>
      <c r="G52" s="1736"/>
      <c r="H52" s="1736"/>
    </row>
    <row r="53" spans="2:8">
      <c r="B53" s="1732" t="s">
        <v>1215</v>
      </c>
      <c r="C53" s="1738">
        <v>0.05</v>
      </c>
      <c r="D53" s="1738">
        <v>0.05</v>
      </c>
      <c r="E53" s="1738">
        <v>0.05</v>
      </c>
      <c r="F53" s="1736"/>
      <c r="G53" s="1736"/>
      <c r="H53" s="1736"/>
    </row>
    <row r="54" spans="2:8">
      <c r="B54" s="1732" t="s">
        <v>1216</v>
      </c>
      <c r="C54" s="1739" t="s">
        <v>1217</v>
      </c>
      <c r="D54" s="1739" t="s">
        <v>1217</v>
      </c>
      <c r="E54" s="1739" t="s">
        <v>1217</v>
      </c>
      <c r="F54" s="1736"/>
      <c r="G54" s="1736"/>
      <c r="H54" s="1736"/>
    </row>
    <row r="55" spans="2:8">
      <c r="B55" s="1735"/>
      <c r="C55" s="1736"/>
      <c r="D55" s="1736"/>
      <c r="E55" s="1736"/>
      <c r="F55" s="1736"/>
      <c r="G55" s="1736"/>
      <c r="H55" s="1736"/>
    </row>
    <row r="56" spans="2:8" ht="15">
      <c r="B56" s="1727" t="s">
        <v>1218</v>
      </c>
      <c r="C56" s="1736"/>
      <c r="D56" s="1736"/>
      <c r="E56" s="1736"/>
      <c r="F56" s="1736"/>
      <c r="G56" s="1736"/>
      <c r="H56" s="1736"/>
    </row>
    <row r="57" spans="2:8">
      <c r="B57" s="1735" t="s">
        <v>1219</v>
      </c>
      <c r="C57" s="1736"/>
      <c r="D57" s="1736"/>
      <c r="E57" s="1736"/>
      <c r="F57" s="1736"/>
      <c r="G57" s="1736"/>
      <c r="H57" s="1736"/>
    </row>
    <row r="58" spans="2:8">
      <c r="B58" s="1735"/>
      <c r="C58" s="1736"/>
      <c r="D58" s="1736"/>
      <c r="E58" s="1736"/>
      <c r="F58" s="1736"/>
      <c r="G58" s="1736"/>
      <c r="H58" s="1736"/>
    </row>
    <row r="59" spans="2:8" ht="15">
      <c r="B59" s="2169" t="s">
        <v>1</v>
      </c>
      <c r="C59" s="2170"/>
      <c r="D59" s="1730" t="s">
        <v>916</v>
      </c>
      <c r="E59" s="1730" t="s">
        <v>1210</v>
      </c>
      <c r="F59" s="1736"/>
      <c r="G59" s="1736"/>
      <c r="H59" s="1736"/>
    </row>
    <row r="60" spans="2:8">
      <c r="B60" s="2165" t="s">
        <v>1220</v>
      </c>
      <c r="C60" s="2166"/>
      <c r="D60" s="1731">
        <v>4446322</v>
      </c>
      <c r="E60" s="1731">
        <v>4314265</v>
      </c>
      <c r="F60" s="1736"/>
      <c r="G60" s="1736"/>
      <c r="H60" s="1736"/>
    </row>
    <row r="61" spans="2:8">
      <c r="B61" s="2165" t="s">
        <v>1221</v>
      </c>
      <c r="C61" s="2166"/>
      <c r="D61" s="1731"/>
      <c r="E61" s="1731"/>
      <c r="F61" s="1736"/>
      <c r="G61" s="1736"/>
      <c r="H61" s="1736"/>
    </row>
    <row r="62" spans="2:8">
      <c r="B62" s="2165" t="s">
        <v>1222</v>
      </c>
      <c r="C62" s="2166"/>
      <c r="D62" s="1731">
        <v>-456386</v>
      </c>
      <c r="E62" s="1731">
        <v>-409667</v>
      </c>
      <c r="F62" s="1736"/>
      <c r="G62" s="1736"/>
      <c r="H62" s="1736"/>
    </row>
    <row r="63" spans="2:8">
      <c r="B63" s="2165" t="s">
        <v>1223</v>
      </c>
      <c r="C63" s="2166"/>
      <c r="D63" s="1731">
        <v>545858</v>
      </c>
      <c r="E63" s="1731">
        <v>488846</v>
      </c>
      <c r="F63" s="1736"/>
      <c r="G63" s="1736"/>
      <c r="H63" s="1736"/>
    </row>
    <row r="64" spans="2:8">
      <c r="B64" s="2165" t="s">
        <v>1224</v>
      </c>
      <c r="C64" s="2166"/>
      <c r="D64" s="1731"/>
      <c r="E64" s="1731"/>
      <c r="F64" s="1736"/>
      <c r="G64" s="1736"/>
      <c r="H64" s="1736"/>
    </row>
    <row r="65" spans="2:8">
      <c r="B65" s="2165" t="s">
        <v>1222</v>
      </c>
      <c r="C65" s="2166"/>
      <c r="D65" s="1731">
        <v>507532</v>
      </c>
      <c r="E65" s="1731">
        <v>442500</v>
      </c>
      <c r="F65" s="1736"/>
      <c r="G65" s="1736"/>
      <c r="H65" s="1736"/>
    </row>
    <row r="66" spans="2:8">
      <c r="B66" s="2165" t="s">
        <v>1223</v>
      </c>
      <c r="C66" s="2166"/>
      <c r="D66" s="1731">
        <v>-433321</v>
      </c>
      <c r="E66" s="1731">
        <v>-392238</v>
      </c>
      <c r="F66" s="1736"/>
      <c r="G66" s="1736"/>
      <c r="H66" s="1736"/>
    </row>
    <row r="67" spans="2:8">
      <c r="B67" s="2165" t="s">
        <v>1225</v>
      </c>
      <c r="C67" s="2166"/>
      <c r="D67" s="1731"/>
      <c r="E67" s="1731"/>
      <c r="F67" s="1736"/>
      <c r="G67" s="1736"/>
      <c r="H67" s="1736"/>
    </row>
    <row r="68" spans="2:8">
      <c r="B68" s="2165" t="s">
        <v>1226</v>
      </c>
      <c r="C68" s="2166"/>
      <c r="D68" s="1731">
        <v>-9283</v>
      </c>
      <c r="E68" s="1731">
        <v>-1907</v>
      </c>
      <c r="F68" s="1736"/>
      <c r="G68" s="1736"/>
      <c r="H68" s="1736"/>
    </row>
    <row r="69" spans="2:8">
      <c r="B69" s="2165" t="s">
        <v>1227</v>
      </c>
      <c r="C69" s="2166"/>
      <c r="D69" s="1731">
        <v>4926</v>
      </c>
      <c r="E69" s="1731">
        <v>-5817</v>
      </c>
      <c r="F69" s="1736"/>
      <c r="G69" s="1736"/>
      <c r="H69" s="1736"/>
    </row>
    <row r="70" spans="2:8">
      <c r="B70" s="1735"/>
      <c r="C70" s="1736"/>
      <c r="D70" s="1740"/>
      <c r="E70" s="1736"/>
      <c r="F70" s="1736"/>
      <c r="G70" s="1736"/>
      <c r="H70" s="1736"/>
    </row>
    <row r="71" spans="2:8" ht="81" customHeight="1">
      <c r="B71" s="2164" t="s">
        <v>1228</v>
      </c>
      <c r="C71" s="2164"/>
      <c r="D71" s="2164"/>
      <c r="E71" s="2164"/>
      <c r="F71" s="2164"/>
      <c r="G71" s="2164"/>
      <c r="H71" s="100"/>
    </row>
    <row r="72" spans="2:8" ht="15">
      <c r="B72" s="1741" t="s">
        <v>1229</v>
      </c>
      <c r="C72" s="1742"/>
      <c r="D72" s="1742"/>
      <c r="E72" s="1742"/>
      <c r="F72" s="1742"/>
      <c r="G72" s="1252"/>
      <c r="H72" s="1252"/>
    </row>
    <row r="73" spans="2:8" ht="15">
      <c r="B73" s="1600" t="s">
        <v>1</v>
      </c>
      <c r="C73" s="1743" t="s">
        <v>916</v>
      </c>
      <c r="D73" s="1730" t="s">
        <v>1210</v>
      </c>
      <c r="E73" s="1744"/>
      <c r="F73" s="1744"/>
      <c r="G73" s="1252"/>
      <c r="H73" s="1252"/>
    </row>
    <row r="74" spans="2:8">
      <c r="B74" s="1732" t="s">
        <v>1230</v>
      </c>
      <c r="C74" s="1399">
        <v>4596590</v>
      </c>
      <c r="D74" s="1399">
        <v>2912911</v>
      </c>
      <c r="E74" s="1700"/>
      <c r="F74" s="1742"/>
      <c r="G74" s="1252"/>
      <c r="H74" s="1252"/>
    </row>
    <row r="75" spans="2:8" ht="13.5" hidden="1" customHeight="1">
      <c r="B75" s="1745" t="s">
        <v>1231</v>
      </c>
      <c r="C75" s="1399"/>
      <c r="D75" s="1399"/>
      <c r="E75" s="1700"/>
      <c r="F75" s="1742"/>
      <c r="G75" s="1252"/>
      <c r="H75" s="1252"/>
    </row>
    <row r="76" spans="2:8" ht="13.5" hidden="1" customHeight="1">
      <c r="B76" s="1745" t="s">
        <v>1232</v>
      </c>
      <c r="C76" s="1399"/>
      <c r="D76" s="1399"/>
      <c r="E76" s="1700"/>
      <c r="F76" s="1742"/>
      <c r="G76" s="1252"/>
      <c r="H76" s="1252"/>
    </row>
    <row r="77" spans="2:8" ht="13.5" hidden="1" customHeight="1">
      <c r="B77" s="1745" t="s">
        <v>371</v>
      </c>
      <c r="C77" s="1399"/>
      <c r="D77" s="1399"/>
      <c r="E77" s="1700"/>
      <c r="F77" s="1742"/>
      <c r="G77" s="1252"/>
      <c r="H77" s="1252"/>
    </row>
    <row r="78" spans="2:8" ht="13.5" hidden="1" customHeight="1">
      <c r="B78" s="1732" t="s">
        <v>1233</v>
      </c>
      <c r="C78" s="1399"/>
      <c r="D78" s="1399"/>
      <c r="E78" s="1700"/>
      <c r="F78" s="1742"/>
      <c r="G78" s="1252"/>
      <c r="H78" s="1252"/>
    </row>
    <row r="79" spans="2:8" ht="13.5" hidden="1" customHeight="1">
      <c r="B79" s="1745" t="s">
        <v>28</v>
      </c>
      <c r="C79" s="1399"/>
      <c r="D79" s="1399"/>
      <c r="E79" s="1700"/>
      <c r="F79" s="1742"/>
      <c r="G79" s="1252"/>
      <c r="H79" s="1252"/>
    </row>
    <row r="80" spans="2:8" ht="15">
      <c r="B80" s="1733"/>
      <c r="C80" s="1817">
        <v>4596590</v>
      </c>
      <c r="D80" s="1817">
        <v>2912911</v>
      </c>
      <c r="E80" s="1742"/>
      <c r="F80" s="1742"/>
      <c r="G80" s="1252"/>
      <c r="H80" s="1252"/>
    </row>
    <row r="81" spans="2:8" ht="13.5" hidden="1" customHeight="1">
      <c r="B81" s="1745"/>
      <c r="C81" s="1398"/>
      <c r="D81" s="1398"/>
      <c r="E81" s="1742"/>
      <c r="F81" s="1742"/>
      <c r="G81" s="1252"/>
      <c r="H81" s="1252"/>
    </row>
    <row r="82" spans="2:8">
      <c r="B82" s="1746"/>
      <c r="C82" s="1742"/>
      <c r="D82" s="1742"/>
      <c r="E82" s="1742"/>
      <c r="F82" s="1742"/>
      <c r="G82" s="1252"/>
      <c r="H82" s="1252"/>
    </row>
    <row r="83" spans="2:8" ht="15">
      <c r="B83" s="1727" t="s">
        <v>1234</v>
      </c>
      <c r="C83" s="1923"/>
      <c r="D83" s="1923"/>
      <c r="E83" s="1923"/>
      <c r="F83" s="1923"/>
      <c r="G83" s="1923"/>
      <c r="H83" s="1923"/>
    </row>
    <row r="84" spans="2:8" ht="69.75" customHeight="1">
      <c r="B84" s="2164" t="s">
        <v>1235</v>
      </c>
      <c r="C84" s="2164"/>
      <c r="D84" s="2164"/>
      <c r="E84" s="2164"/>
      <c r="F84" s="2164"/>
      <c r="G84" s="2164"/>
      <c r="H84" s="100"/>
    </row>
    <row r="85" spans="2:8">
      <c r="B85" s="2167"/>
      <c r="C85" s="2167"/>
      <c r="D85" s="2167"/>
      <c r="E85" s="2167"/>
      <c r="F85" s="2167"/>
      <c r="G85" s="2167"/>
      <c r="H85" s="2167"/>
    </row>
    <row r="86" spans="2:8" ht="13.5" customHeight="1">
      <c r="B86" s="2167" t="s">
        <v>1236</v>
      </c>
      <c r="C86" s="2167"/>
      <c r="D86" s="2167"/>
      <c r="E86" s="2167"/>
      <c r="F86" s="2167"/>
      <c r="G86" s="2167"/>
      <c r="H86" s="2167"/>
    </row>
    <row r="87" spans="2:8" ht="30">
      <c r="B87" s="1600" t="s">
        <v>1</v>
      </c>
      <c r="C87" s="1600" t="s">
        <v>1237</v>
      </c>
      <c r="D87" s="1600" t="s">
        <v>1238</v>
      </c>
      <c r="E87" s="1600" t="s">
        <v>1239</v>
      </c>
      <c r="F87" s="1600" t="s">
        <v>1240</v>
      </c>
      <c r="G87" s="1600" t="s">
        <v>15</v>
      </c>
      <c r="H87" s="1923"/>
    </row>
    <row r="88" spans="2:8" ht="15">
      <c r="B88" s="1747">
        <v>42825</v>
      </c>
      <c r="C88" s="1734"/>
      <c r="D88" s="1734"/>
      <c r="E88" s="1734"/>
      <c r="F88" s="1734"/>
      <c r="G88" s="1734"/>
      <c r="H88" s="1923"/>
    </row>
    <row r="89" spans="2:8">
      <c r="B89" s="1734" t="s">
        <v>1241</v>
      </c>
      <c r="C89" s="1748">
        <v>159505</v>
      </c>
      <c r="D89" s="1748">
        <v>632955</v>
      </c>
      <c r="E89" s="1748">
        <v>1887805</v>
      </c>
      <c r="F89" s="1748">
        <v>4713358</v>
      </c>
      <c r="G89" s="1748">
        <v>7393623</v>
      </c>
      <c r="H89" s="1923"/>
    </row>
    <row r="90" spans="2:8" ht="15">
      <c r="B90" s="1747"/>
      <c r="C90" s="1748"/>
      <c r="D90" s="1748"/>
      <c r="E90" s="1748"/>
      <c r="F90" s="1748"/>
      <c r="G90" s="1748"/>
      <c r="H90" s="1923"/>
    </row>
    <row r="91" spans="2:8">
      <c r="B91" s="1749"/>
      <c r="C91" s="1736"/>
      <c r="D91" s="1736"/>
      <c r="E91" s="1736"/>
    </row>
    <row r="92" spans="2:8" ht="15">
      <c r="B92" s="1727" t="s">
        <v>1242</v>
      </c>
      <c r="C92" s="1736"/>
      <c r="D92" s="1736"/>
      <c r="E92" s="1736"/>
      <c r="F92" s="1736"/>
      <c r="G92" s="1736"/>
      <c r="H92" s="1736"/>
    </row>
    <row r="93" spans="2:8" ht="13.5" customHeight="1">
      <c r="B93" s="2164" t="s">
        <v>1243</v>
      </c>
      <c r="C93" s="2164"/>
      <c r="D93" s="2164"/>
      <c r="E93" s="2164"/>
      <c r="F93" s="2164"/>
      <c r="G93" s="2164"/>
      <c r="H93" s="2164"/>
    </row>
    <row r="94" spans="2:8" ht="27.75" customHeight="1">
      <c r="B94" s="2163" t="s">
        <v>1244</v>
      </c>
      <c r="C94" s="2163"/>
      <c r="D94" s="2163"/>
      <c r="E94" s="2163"/>
      <c r="F94" s="2163"/>
      <c r="G94" s="2163"/>
      <c r="H94" s="100"/>
    </row>
    <row r="95" spans="2:8" ht="13.5" customHeight="1">
      <c r="B95" s="2163" t="s">
        <v>1245</v>
      </c>
      <c r="C95" s="2163"/>
      <c r="D95" s="2163"/>
      <c r="E95" s="2163"/>
      <c r="F95" s="2163"/>
      <c r="G95" s="2163"/>
      <c r="H95" s="2163"/>
    </row>
    <row r="96" spans="2:8" ht="58.5" customHeight="1">
      <c r="B96" s="2163" t="s">
        <v>1246</v>
      </c>
      <c r="C96" s="2163"/>
      <c r="D96" s="2163"/>
      <c r="E96" s="2163"/>
      <c r="F96" s="2163"/>
      <c r="G96" s="2163"/>
      <c r="H96" s="100"/>
    </row>
    <row r="97" spans="2:8" ht="15">
      <c r="B97" s="1921"/>
      <c r="C97" s="1922"/>
      <c r="D97" s="1922"/>
      <c r="E97" s="1922"/>
      <c r="F97" s="1922"/>
      <c r="G97" s="1922"/>
      <c r="H97" s="1922"/>
    </row>
    <row r="98" spans="2:8" ht="15">
      <c r="B98" s="1727" t="s">
        <v>1247</v>
      </c>
    </row>
    <row r="99" spans="2:8" ht="45" customHeight="1">
      <c r="B99" s="2164" t="s">
        <v>1248</v>
      </c>
      <c r="C99" s="2164"/>
      <c r="D99" s="2164"/>
      <c r="E99" s="2164"/>
      <c r="F99" s="2164"/>
      <c r="G99" s="2164"/>
      <c r="H99" s="100"/>
    </row>
    <row r="100" spans="2:8" ht="54.75" customHeight="1">
      <c r="B100" s="2164" t="s">
        <v>1249</v>
      </c>
      <c r="C100" s="2164"/>
      <c r="D100" s="2164"/>
      <c r="E100" s="2164"/>
      <c r="F100" s="2164"/>
      <c r="G100" s="2164"/>
      <c r="H100" s="100"/>
    </row>
    <row r="101" spans="2:8">
      <c r="B101" s="1750"/>
    </row>
  </sheetData>
  <mergeCells count="23">
    <mergeCell ref="B62:C62"/>
    <mergeCell ref="B8:G8"/>
    <mergeCell ref="B10:G10"/>
    <mergeCell ref="B59:C59"/>
    <mergeCell ref="B60:C60"/>
    <mergeCell ref="B61:C61"/>
    <mergeCell ref="B93:H93"/>
    <mergeCell ref="B63:C63"/>
    <mergeCell ref="B64:C64"/>
    <mergeCell ref="B65:C65"/>
    <mergeCell ref="B66:C66"/>
    <mergeCell ref="B67:C67"/>
    <mergeCell ref="B68:C68"/>
    <mergeCell ref="B69:C69"/>
    <mergeCell ref="B71:G71"/>
    <mergeCell ref="B84:G84"/>
    <mergeCell ref="B85:H85"/>
    <mergeCell ref="B86:H86"/>
    <mergeCell ref="B94:G94"/>
    <mergeCell ref="B95:H95"/>
    <mergeCell ref="B96:G96"/>
    <mergeCell ref="B99:G99"/>
    <mergeCell ref="B100:G100"/>
  </mergeCells>
  <pageMargins left="0.7" right="0.7" top="0.75" bottom="0.75" header="0.3" footer="0.3"/>
  <pageSetup paperSize="9" scale="66" orientation="portrait" r:id="rId1"/>
  <colBreaks count="1" manualBreakCount="1">
    <brk id="7"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S172"/>
  <sheetViews>
    <sheetView tabSelected="1" zoomScaleNormal="100" workbookViewId="0">
      <selection activeCell="E99" sqref="E99"/>
    </sheetView>
  </sheetViews>
  <sheetFormatPr defaultColWidth="9.140625" defaultRowHeight="13.5"/>
  <cols>
    <col min="1" max="1" width="4.7109375" style="105" customWidth="1"/>
    <col min="2" max="2" width="50.7109375" style="105" customWidth="1"/>
    <col min="3" max="3" width="8.28515625" style="1385" customWidth="1"/>
    <col min="4" max="9" width="19.7109375" style="187" customWidth="1"/>
    <col min="10" max="10" width="10" style="105" bestFit="1" customWidth="1"/>
    <col min="11" max="11" width="11.28515625" style="1384" bestFit="1" customWidth="1"/>
    <col min="12" max="12" width="11.140625" style="105" bestFit="1" customWidth="1"/>
    <col min="13" max="15" width="9.140625" style="105"/>
    <col min="16" max="16" width="33" style="105" bestFit="1" customWidth="1"/>
    <col min="17" max="17" width="17" style="105" bestFit="1" customWidth="1"/>
    <col min="18" max="18" width="16.7109375" style="105" bestFit="1" customWidth="1"/>
    <col min="19" max="19" width="13.28515625" style="105" bestFit="1" customWidth="1"/>
    <col min="20" max="16384" width="9.140625" style="105"/>
  </cols>
  <sheetData>
    <row r="2" spans="1:18" ht="15">
      <c r="B2" s="1082"/>
    </row>
    <row r="3" spans="1:18" ht="15">
      <c r="B3" s="1082"/>
    </row>
    <row r="4" spans="1:18" ht="15">
      <c r="B4" s="1082"/>
    </row>
    <row r="5" spans="1:18" ht="15">
      <c r="B5" s="1082"/>
    </row>
    <row r="6" spans="1:18" ht="15">
      <c r="B6" s="470" t="s">
        <v>1468</v>
      </c>
    </row>
    <row r="7" spans="1:18">
      <c r="B7" s="1404"/>
    </row>
    <row r="8" spans="1:18" ht="108" customHeight="1">
      <c r="B8" s="2172" t="s">
        <v>1105</v>
      </c>
      <c r="C8" s="2172"/>
      <c r="D8" s="2172"/>
      <c r="E8" s="2172"/>
      <c r="F8" s="2172"/>
      <c r="G8" s="2172"/>
      <c r="H8" s="2172"/>
      <c r="I8" s="2172"/>
    </row>
    <row r="9" spans="1:18">
      <c r="B9" s="1404"/>
    </row>
    <row r="10" spans="1:18" ht="15">
      <c r="A10" s="116"/>
      <c r="B10" s="116" t="s">
        <v>1091</v>
      </c>
    </row>
    <row r="11" spans="1:18" ht="15">
      <c r="I11" s="1405"/>
    </row>
    <row r="12" spans="1:18" ht="15">
      <c r="B12" s="2173"/>
      <c r="C12" s="2175" t="s">
        <v>40</v>
      </c>
      <c r="D12" s="2177" t="s">
        <v>206</v>
      </c>
      <c r="E12" s="2177"/>
      <c r="F12" s="2177"/>
      <c r="G12" s="2177" t="s">
        <v>207</v>
      </c>
      <c r="H12" s="2177"/>
      <c r="I12" s="2177"/>
    </row>
    <row r="13" spans="1:18" ht="15">
      <c r="B13" s="2174"/>
      <c r="C13" s="2176"/>
      <c r="D13" s="2178" t="s">
        <v>362</v>
      </c>
      <c r="E13" s="2178"/>
      <c r="F13" s="2178"/>
      <c r="G13" s="2178" t="s">
        <v>363</v>
      </c>
      <c r="H13" s="2178"/>
      <c r="I13" s="2178"/>
    </row>
    <row r="14" spans="1:18" ht="30">
      <c r="B14" s="2174"/>
      <c r="C14" s="2176"/>
      <c r="D14" s="1406" t="s">
        <v>124</v>
      </c>
      <c r="E14" s="1406" t="s">
        <v>125</v>
      </c>
      <c r="F14" s="1406" t="s">
        <v>364</v>
      </c>
      <c r="G14" s="1406" t="s">
        <v>124</v>
      </c>
      <c r="H14" s="1406" t="s">
        <v>125</v>
      </c>
      <c r="I14" s="1406" t="s">
        <v>364</v>
      </c>
      <c r="K14" s="1407"/>
      <c r="L14" s="1408"/>
    </row>
    <row r="15" spans="1:18" ht="15">
      <c r="B15" s="1409" t="s">
        <v>2</v>
      </c>
      <c r="C15" s="1410"/>
      <c r="D15" s="1411"/>
      <c r="E15" s="1411"/>
      <c r="F15" s="1411"/>
      <c r="G15" s="1411"/>
      <c r="H15" s="1411"/>
      <c r="I15" s="1411"/>
      <c r="P15" s="116"/>
      <c r="Q15" s="1412"/>
      <c r="R15" s="1412"/>
    </row>
    <row r="16" spans="1:18" ht="15">
      <c r="B16" s="188" t="s">
        <v>3</v>
      </c>
      <c r="C16" s="1413"/>
      <c r="D16" s="1414"/>
      <c r="E16" s="1414"/>
      <c r="F16" s="1414"/>
      <c r="G16" s="1414"/>
      <c r="H16" s="1414"/>
      <c r="I16" s="1414"/>
      <c r="P16" s="116"/>
      <c r="Q16" s="1412"/>
      <c r="R16" s="1412"/>
    </row>
    <row r="17" spans="2:19">
      <c r="B17" s="123" t="s">
        <v>75</v>
      </c>
      <c r="C17" s="1413"/>
      <c r="D17" s="409">
        <v>1917765990</v>
      </c>
      <c r="E17" s="409">
        <v>0</v>
      </c>
      <c r="F17" s="409">
        <v>1917765990</v>
      </c>
      <c r="G17" s="409">
        <v>1977628720</v>
      </c>
      <c r="H17" s="409">
        <v>0</v>
      </c>
      <c r="I17" s="409">
        <v>1977628720</v>
      </c>
      <c r="J17" s="1415"/>
      <c r="K17" s="1211"/>
      <c r="L17" s="1211"/>
      <c r="Q17" s="106"/>
      <c r="R17" s="106"/>
    </row>
    <row r="18" spans="2:19">
      <c r="B18" s="123" t="s">
        <v>365</v>
      </c>
      <c r="C18" s="1413"/>
      <c r="D18" s="409"/>
      <c r="E18" s="409"/>
      <c r="F18" s="409"/>
      <c r="G18" s="409"/>
      <c r="H18" s="409"/>
      <c r="I18" s="409"/>
      <c r="J18" s="1415"/>
      <c r="K18" s="1211"/>
      <c r="L18" s="1211"/>
      <c r="Q18" s="106"/>
      <c r="R18" s="106"/>
    </row>
    <row r="19" spans="2:19">
      <c r="B19" s="123" t="s">
        <v>1106</v>
      </c>
      <c r="C19" s="1413" t="s">
        <v>1283</v>
      </c>
      <c r="D19" s="409">
        <v>24185499405</v>
      </c>
      <c r="E19" s="409">
        <v>-71709204</v>
      </c>
      <c r="F19" s="409">
        <v>24113790200.68</v>
      </c>
      <c r="G19" s="409">
        <v>24117894183</v>
      </c>
      <c r="H19" s="409">
        <v>-76866797</v>
      </c>
      <c r="I19" s="409">
        <v>24041027386</v>
      </c>
      <c r="J19" s="1415"/>
      <c r="K19" s="1211"/>
      <c r="L19" s="1211"/>
      <c r="Q19" s="106"/>
      <c r="R19" s="106"/>
    </row>
    <row r="20" spans="2:19">
      <c r="B20" s="123" t="s">
        <v>1107</v>
      </c>
      <c r="C20" s="1413"/>
      <c r="D20" s="409">
        <v>17568861662</v>
      </c>
      <c r="E20" s="409">
        <v>0</v>
      </c>
      <c r="F20" s="409">
        <v>17568861662</v>
      </c>
      <c r="G20" s="409">
        <v>12802692077</v>
      </c>
      <c r="H20" s="409">
        <v>0</v>
      </c>
      <c r="I20" s="409">
        <v>12802692077</v>
      </c>
      <c r="J20" s="1415"/>
      <c r="K20" s="1211"/>
      <c r="L20" s="1211"/>
      <c r="Q20" s="106"/>
      <c r="R20" s="106"/>
    </row>
    <row r="21" spans="2:19">
      <c r="B21" s="123" t="s">
        <v>1108</v>
      </c>
      <c r="C21" s="1413"/>
      <c r="D21" s="409">
        <v>227793499</v>
      </c>
      <c r="E21" s="409">
        <v>0</v>
      </c>
      <c r="F21" s="409">
        <v>227793499</v>
      </c>
      <c r="G21" s="409">
        <v>300982</v>
      </c>
      <c r="H21" s="409">
        <v>0</v>
      </c>
      <c r="I21" s="409">
        <v>300982</v>
      </c>
      <c r="J21" s="1415"/>
      <c r="K21" s="1211"/>
      <c r="L21" s="1211"/>
      <c r="Q21" s="106"/>
      <c r="R21" s="106"/>
    </row>
    <row r="22" spans="2:19">
      <c r="B22" s="123" t="s">
        <v>366</v>
      </c>
      <c r="C22" s="1413"/>
      <c r="D22" s="409"/>
      <c r="E22" s="409"/>
      <c r="F22" s="409"/>
      <c r="G22" s="409"/>
      <c r="H22" s="409"/>
      <c r="I22" s="409"/>
      <c r="J22" s="1415"/>
      <c r="K22" s="1211"/>
      <c r="L22" s="1211"/>
      <c r="Q22" s="106"/>
      <c r="R22" s="106"/>
    </row>
    <row r="23" spans="2:19">
      <c r="B23" s="684" t="s">
        <v>379</v>
      </c>
      <c r="C23" s="1413"/>
      <c r="D23" s="409">
        <v>990</v>
      </c>
      <c r="E23" s="409">
        <v>0</v>
      </c>
      <c r="F23" s="409">
        <v>990</v>
      </c>
      <c r="G23" s="409">
        <v>990</v>
      </c>
      <c r="H23" s="409">
        <v>0</v>
      </c>
      <c r="I23" s="409">
        <v>990</v>
      </c>
      <c r="J23" s="1415"/>
      <c r="K23" s="1211"/>
      <c r="L23" s="1211"/>
      <c r="Q23" s="106"/>
      <c r="R23" s="106"/>
    </row>
    <row r="24" spans="2:19" hidden="1">
      <c r="B24" s="684" t="s">
        <v>380</v>
      </c>
      <c r="C24" s="1413"/>
      <c r="D24" s="409"/>
      <c r="E24" s="409">
        <v>0</v>
      </c>
      <c r="F24" s="409"/>
      <c r="G24" s="409"/>
      <c r="H24" s="409">
        <v>0</v>
      </c>
      <c r="I24" s="409"/>
      <c r="J24" s="1415"/>
      <c r="K24" s="1211"/>
      <c r="L24" s="1211"/>
      <c r="Q24" s="106"/>
      <c r="R24" s="106"/>
      <c r="S24" s="182"/>
    </row>
    <row r="25" spans="2:19">
      <c r="B25" s="684" t="s">
        <v>1185</v>
      </c>
      <c r="C25" s="1413"/>
      <c r="D25" s="409">
        <v>2517444942</v>
      </c>
      <c r="E25" s="409">
        <v>0</v>
      </c>
      <c r="F25" s="409">
        <v>46651535</v>
      </c>
      <c r="G25" s="409">
        <v>2374577065</v>
      </c>
      <c r="H25" s="409">
        <v>0</v>
      </c>
      <c r="I25" s="409">
        <v>47869648</v>
      </c>
      <c r="J25" s="1415"/>
      <c r="K25" s="1211"/>
      <c r="L25" s="1211"/>
      <c r="Q25" s="106"/>
      <c r="R25" s="106"/>
      <c r="S25" s="182"/>
    </row>
    <row r="26" spans="2:19" hidden="1">
      <c r="B26" s="123" t="s">
        <v>300</v>
      </c>
      <c r="C26" s="1413"/>
      <c r="D26" s="409"/>
      <c r="E26" s="409">
        <v>0</v>
      </c>
      <c r="F26" s="409"/>
      <c r="G26" s="409"/>
      <c r="H26" s="409">
        <v>0</v>
      </c>
      <c r="I26" s="409"/>
      <c r="J26" s="1415"/>
      <c r="K26" s="1211"/>
      <c r="L26" s="1211"/>
      <c r="Q26" s="106"/>
      <c r="R26" s="106"/>
      <c r="S26" s="182"/>
    </row>
    <row r="27" spans="2:19">
      <c r="B27" s="123" t="s">
        <v>367</v>
      </c>
      <c r="C27" s="1413"/>
      <c r="D27" s="409">
        <v>30521704</v>
      </c>
      <c r="E27" s="409">
        <v>0</v>
      </c>
      <c r="F27" s="409">
        <v>2501315111</v>
      </c>
      <c r="G27" s="409">
        <v>28210216</v>
      </c>
      <c r="H27" s="409">
        <v>0</v>
      </c>
      <c r="I27" s="409">
        <v>2354917633</v>
      </c>
      <c r="J27" s="1415"/>
      <c r="K27" s="1211"/>
      <c r="L27" s="1211"/>
      <c r="Q27" s="106"/>
      <c r="R27" s="106"/>
      <c r="S27" s="182"/>
    </row>
    <row r="28" spans="2:19">
      <c r="B28" s="123"/>
      <c r="C28" s="1413"/>
      <c r="D28" s="409"/>
      <c r="E28" s="409"/>
      <c r="F28" s="409"/>
      <c r="G28" s="409"/>
      <c r="H28" s="409"/>
      <c r="I28" s="409"/>
      <c r="J28" s="1415"/>
      <c r="K28" s="1211"/>
      <c r="L28" s="1211"/>
      <c r="Q28" s="106"/>
      <c r="R28" s="106"/>
      <c r="S28" s="182"/>
    </row>
    <row r="29" spans="2:19" ht="15">
      <c r="B29" s="188" t="s">
        <v>369</v>
      </c>
      <c r="C29" s="1413"/>
      <c r="D29" s="1383">
        <f t="shared" ref="D29:H29" si="0">SUM(D17:D27)</f>
        <v>46447888192</v>
      </c>
      <c r="E29" s="1416">
        <f t="shared" si="0"/>
        <v>-71709204</v>
      </c>
      <c r="F29" s="1416">
        <f t="shared" si="0"/>
        <v>46376178987.68</v>
      </c>
      <c r="G29" s="1416">
        <f t="shared" si="0"/>
        <v>41301304233</v>
      </c>
      <c r="H29" s="1416">
        <f t="shared" si="0"/>
        <v>-76866797</v>
      </c>
      <c r="I29" s="1416">
        <f t="shared" ref="I29" si="1">SUM(I17:I27)</f>
        <v>41224437436</v>
      </c>
      <c r="J29" s="1417"/>
      <c r="K29" s="413"/>
      <c r="L29" s="413"/>
    </row>
    <row r="30" spans="2:19" ht="15">
      <c r="B30" s="123"/>
      <c r="C30" s="1413"/>
      <c r="D30" s="409"/>
      <c r="E30" s="409"/>
      <c r="F30" s="409"/>
      <c r="G30" s="409"/>
      <c r="H30" s="409"/>
      <c r="I30" s="409"/>
      <c r="J30" s="1415"/>
      <c r="K30" s="1211"/>
      <c r="L30" s="1211"/>
      <c r="P30" s="116"/>
      <c r="Q30" s="1418"/>
      <c r="R30" s="1418"/>
      <c r="S30" s="1418"/>
    </row>
    <row r="31" spans="2:19" ht="15">
      <c r="B31" s="188" t="s">
        <v>143</v>
      </c>
      <c r="C31" s="1413"/>
      <c r="D31" s="409"/>
      <c r="E31" s="409"/>
      <c r="F31" s="409"/>
      <c r="G31" s="409"/>
      <c r="H31" s="409"/>
      <c r="I31" s="409"/>
      <c r="J31" s="1415"/>
      <c r="K31" s="1211"/>
      <c r="L31" s="1211"/>
    </row>
    <row r="32" spans="2:19">
      <c r="B32" s="123" t="s">
        <v>130</v>
      </c>
      <c r="C32" s="1413"/>
      <c r="D32" s="409">
        <v>279057981</v>
      </c>
      <c r="E32" s="409">
        <v>0</v>
      </c>
      <c r="F32" s="409">
        <v>279057981</v>
      </c>
      <c r="G32" s="409">
        <v>240070577</v>
      </c>
      <c r="H32" s="409">
        <v>0</v>
      </c>
      <c r="I32" s="409">
        <v>240070577</v>
      </c>
      <c r="J32" s="1415"/>
      <c r="K32" s="1211"/>
      <c r="L32" s="1211"/>
    </row>
    <row r="33" spans="2:18">
      <c r="B33" s="123" t="s">
        <v>366</v>
      </c>
      <c r="C33" s="1413"/>
      <c r="D33" s="409"/>
      <c r="E33" s="409"/>
      <c r="F33" s="409"/>
      <c r="G33" s="409"/>
      <c r="H33" s="409"/>
      <c r="I33" s="409"/>
      <c r="J33" s="1415"/>
      <c r="K33" s="1211"/>
      <c r="L33" s="1211"/>
    </row>
    <row r="34" spans="2:18" ht="15">
      <c r="B34" s="684" t="s">
        <v>1111</v>
      </c>
      <c r="C34" s="1413" t="s">
        <v>1284</v>
      </c>
      <c r="D34" s="409">
        <v>28240970</v>
      </c>
      <c r="E34" s="409">
        <v>41214</v>
      </c>
      <c r="F34" s="409">
        <v>28282184</v>
      </c>
      <c r="G34" s="409">
        <v>0</v>
      </c>
      <c r="H34" s="409">
        <v>0</v>
      </c>
      <c r="I34" s="409">
        <v>0</v>
      </c>
      <c r="J34" s="1415"/>
      <c r="K34" s="1211"/>
      <c r="L34" s="1211"/>
      <c r="P34" s="116"/>
    </row>
    <row r="35" spans="2:18">
      <c r="B35" s="684" t="s">
        <v>1110</v>
      </c>
      <c r="C35" s="1413"/>
      <c r="D35" s="409">
        <v>293929284</v>
      </c>
      <c r="E35" s="409">
        <v>0</v>
      </c>
      <c r="F35" s="409">
        <v>293929284</v>
      </c>
      <c r="G35" s="409">
        <v>0</v>
      </c>
      <c r="H35" s="409">
        <v>0</v>
      </c>
      <c r="I35" s="409">
        <v>0</v>
      </c>
      <c r="J35" s="1415"/>
      <c r="K35" s="1211"/>
      <c r="L35" s="1211"/>
      <c r="Q35" s="106"/>
      <c r="R35" s="106"/>
    </row>
    <row r="36" spans="2:18">
      <c r="B36" s="123" t="s">
        <v>1109</v>
      </c>
      <c r="C36" s="1413"/>
      <c r="D36" s="409">
        <v>34120230</v>
      </c>
      <c r="E36" s="409">
        <v>0</v>
      </c>
      <c r="F36" s="409">
        <v>34120230</v>
      </c>
      <c r="G36" s="409">
        <v>4601512</v>
      </c>
      <c r="H36" s="409">
        <v>0</v>
      </c>
      <c r="I36" s="409">
        <v>4601512</v>
      </c>
      <c r="J36" s="1415"/>
      <c r="K36" s="1211"/>
      <c r="L36" s="1211"/>
      <c r="M36" s="187"/>
      <c r="Q36" s="106"/>
      <c r="R36" s="106"/>
    </row>
    <row r="37" spans="2:18">
      <c r="B37" s="123" t="s">
        <v>1187</v>
      </c>
      <c r="C37" s="1413"/>
      <c r="D37" s="409">
        <v>36652172</v>
      </c>
      <c r="E37" s="409">
        <v>0</v>
      </c>
      <c r="F37" s="409">
        <v>360665574</v>
      </c>
      <c r="G37" s="409">
        <v>4645410</v>
      </c>
      <c r="H37" s="409">
        <v>0</v>
      </c>
      <c r="I37" s="409">
        <v>0</v>
      </c>
      <c r="J37" s="1415"/>
      <c r="K37" s="1211"/>
      <c r="L37" s="1211"/>
      <c r="Q37" s="106"/>
      <c r="R37" s="106"/>
    </row>
    <row r="38" spans="2:18" ht="15" hidden="1">
      <c r="B38" s="123" t="s">
        <v>1092</v>
      </c>
      <c r="C38" s="1413"/>
      <c r="D38" s="409"/>
      <c r="E38" s="409">
        <v>0</v>
      </c>
      <c r="F38" s="409"/>
      <c r="G38" s="409"/>
      <c r="H38" s="409">
        <v>0</v>
      </c>
      <c r="I38" s="409"/>
      <c r="J38" s="1415"/>
      <c r="K38" s="1211"/>
      <c r="L38" s="1211"/>
      <c r="P38" s="116"/>
      <c r="Q38" s="1418"/>
      <c r="R38" s="1418"/>
    </row>
    <row r="39" spans="2:18">
      <c r="B39" s="123" t="s">
        <v>1186</v>
      </c>
      <c r="C39" s="1413"/>
      <c r="D39" s="409">
        <v>0</v>
      </c>
      <c r="E39" s="409">
        <v>0</v>
      </c>
      <c r="F39" s="409">
        <v>243990</v>
      </c>
      <c r="G39" s="409">
        <v>0</v>
      </c>
      <c r="H39" s="409">
        <v>0</v>
      </c>
      <c r="I39" s="409">
        <v>0</v>
      </c>
      <c r="J39" s="1415"/>
      <c r="K39" s="1211"/>
      <c r="L39" s="1211"/>
    </row>
    <row r="40" spans="2:18">
      <c r="B40" s="123" t="s">
        <v>461</v>
      </c>
      <c r="C40" s="1413"/>
      <c r="D40" s="409"/>
      <c r="E40" s="409"/>
      <c r="F40" s="409"/>
      <c r="G40" s="409"/>
      <c r="H40" s="409"/>
      <c r="I40" s="409"/>
      <c r="J40" s="1415"/>
      <c r="K40" s="1211"/>
      <c r="L40" s="1211"/>
    </row>
    <row r="41" spans="2:18" ht="15">
      <c r="B41" s="123" t="s">
        <v>293</v>
      </c>
      <c r="C41" s="1413"/>
      <c r="D41" s="409">
        <v>370194026</v>
      </c>
      <c r="E41" s="409">
        <v>0</v>
      </c>
      <c r="F41" s="409">
        <v>45936634</v>
      </c>
      <c r="G41" s="409">
        <v>10020998</v>
      </c>
      <c r="H41" s="409">
        <v>0</v>
      </c>
      <c r="I41" s="409">
        <v>14666408</v>
      </c>
      <c r="J41" s="1415"/>
      <c r="K41" s="1211"/>
      <c r="L41" s="1211"/>
      <c r="P41" s="116"/>
    </row>
    <row r="42" spans="2:18">
      <c r="B42" s="123"/>
      <c r="C42" s="1413"/>
      <c r="D42" s="409"/>
      <c r="E42" s="409"/>
      <c r="F42" s="409"/>
      <c r="G42" s="409"/>
      <c r="H42" s="409"/>
      <c r="I42" s="409"/>
      <c r="J42" s="1415"/>
      <c r="K42" s="1211"/>
      <c r="L42" s="1211"/>
      <c r="Q42" s="106"/>
      <c r="R42" s="106"/>
    </row>
    <row r="43" spans="2:18" ht="15">
      <c r="B43" s="188" t="s">
        <v>370</v>
      </c>
      <c r="C43" s="1413"/>
      <c r="D43" s="1383">
        <f t="shared" ref="D43:E43" si="2">SUM(D32:D41)</f>
        <v>1042194663</v>
      </c>
      <c r="E43" s="1416">
        <f t="shared" si="2"/>
        <v>41214</v>
      </c>
      <c r="F43" s="1416">
        <f>ROUND(SUM(F32:F41),0)</f>
        <v>1042235877</v>
      </c>
      <c r="G43" s="1416">
        <f>SUM(G32:G41)</f>
        <v>259338497</v>
      </c>
      <c r="H43" s="1416">
        <f t="shared" ref="H43" si="3">SUM(H32:H41)</f>
        <v>0</v>
      </c>
      <c r="I43" s="1416">
        <f>ROUND(SUM(I32:I41),0)</f>
        <v>259338497</v>
      </c>
      <c r="J43" s="1415"/>
      <c r="K43" s="413"/>
      <c r="L43" s="413"/>
      <c r="Q43" s="106"/>
      <c r="R43" s="106"/>
    </row>
    <row r="44" spans="2:18" ht="15">
      <c r="B44" s="188"/>
      <c r="C44" s="1413"/>
      <c r="D44" s="409"/>
      <c r="E44" s="409"/>
      <c r="F44" s="409"/>
      <c r="G44" s="409"/>
      <c r="H44" s="409"/>
      <c r="I44" s="409"/>
      <c r="J44" s="1415"/>
      <c r="K44" s="1211"/>
      <c r="L44" s="1211"/>
      <c r="Q44" s="106"/>
      <c r="R44" s="106"/>
    </row>
    <row r="45" spans="2:18" ht="15.75" thickBot="1">
      <c r="B45" s="188" t="s">
        <v>147</v>
      </c>
      <c r="C45" s="1413"/>
      <c r="D45" s="225">
        <f t="shared" ref="D45:I45" si="4">D43+D29</f>
        <v>47490082855</v>
      </c>
      <c r="E45" s="411">
        <f>E43+E29</f>
        <v>-71667990</v>
      </c>
      <c r="F45" s="411">
        <f t="shared" si="4"/>
        <v>47418414864.68</v>
      </c>
      <c r="G45" s="411">
        <f t="shared" si="4"/>
        <v>41560642730</v>
      </c>
      <c r="H45" s="411">
        <f t="shared" si="4"/>
        <v>-76866797</v>
      </c>
      <c r="I45" s="411">
        <f t="shared" si="4"/>
        <v>41483775933</v>
      </c>
      <c r="J45" s="1415"/>
      <c r="K45" s="413"/>
      <c r="L45" s="413"/>
      <c r="P45" s="116"/>
      <c r="Q45" s="1419"/>
      <c r="R45" s="1419"/>
    </row>
    <row r="46" spans="2:18" ht="14.25" thickTop="1">
      <c r="B46" s="123"/>
      <c r="C46" s="1413"/>
      <c r="D46" s="409"/>
      <c r="E46" s="409"/>
      <c r="F46" s="409"/>
      <c r="G46" s="409"/>
      <c r="H46" s="409"/>
      <c r="I46" s="409"/>
      <c r="K46" s="1211"/>
      <c r="L46" s="1211"/>
    </row>
    <row r="47" spans="2:18" ht="15">
      <c r="B47" s="188" t="s">
        <v>4</v>
      </c>
      <c r="C47" s="1413"/>
      <c r="D47" s="409"/>
      <c r="E47" s="409"/>
      <c r="F47" s="409"/>
      <c r="G47" s="409"/>
      <c r="H47" s="409"/>
      <c r="I47" s="409"/>
      <c r="K47" s="1211"/>
      <c r="L47" s="1211"/>
    </row>
    <row r="48" spans="2:18" ht="15">
      <c r="B48" s="188" t="s">
        <v>371</v>
      </c>
      <c r="C48" s="1413"/>
      <c r="D48" s="409"/>
      <c r="E48" s="409"/>
      <c r="F48" s="409"/>
      <c r="G48" s="409"/>
      <c r="H48" s="409"/>
      <c r="I48" s="409"/>
      <c r="K48" s="1211"/>
      <c r="L48" s="1211"/>
    </row>
    <row r="49" spans="2:12">
      <c r="B49" s="123" t="s">
        <v>112</v>
      </c>
      <c r="C49" s="1413" t="s">
        <v>1369</v>
      </c>
      <c r="D49" s="409">
        <v>12025377000</v>
      </c>
      <c r="E49" s="409">
        <v>0</v>
      </c>
      <c r="F49" s="409">
        <v>12025377000</v>
      </c>
      <c r="G49" s="409">
        <v>10800000000</v>
      </c>
      <c r="H49" s="409">
        <v>0</v>
      </c>
      <c r="I49" s="409">
        <v>10800000000</v>
      </c>
      <c r="K49" s="1211"/>
      <c r="L49" s="1211"/>
    </row>
    <row r="50" spans="2:12">
      <c r="B50" s="123" t="s">
        <v>324</v>
      </c>
      <c r="C50" s="1420"/>
      <c r="D50" s="1414">
        <v>-227684050.31999999</v>
      </c>
      <c r="E50" s="409">
        <v>0</v>
      </c>
      <c r="F50" s="1414">
        <v>-227684050.31999999</v>
      </c>
      <c r="G50" s="409">
        <v>-17251783</v>
      </c>
      <c r="H50" s="409">
        <v>0</v>
      </c>
      <c r="I50" s="409">
        <v>-17251783</v>
      </c>
      <c r="K50" s="1211"/>
      <c r="L50" s="1211"/>
    </row>
    <row r="51" spans="2:12">
      <c r="B51" s="123"/>
      <c r="C51" s="1413"/>
      <c r="D51" s="409"/>
      <c r="E51" s="409"/>
      <c r="F51" s="409"/>
      <c r="G51" s="409"/>
      <c r="H51" s="409"/>
      <c r="I51" s="409"/>
      <c r="K51" s="1211"/>
      <c r="L51" s="1211"/>
    </row>
    <row r="52" spans="2:12" ht="15">
      <c r="B52" s="1421" t="s">
        <v>1093</v>
      </c>
      <c r="C52" s="1413"/>
      <c r="D52" s="1383">
        <f>SUM(D49:D50)</f>
        <v>11797692949.68</v>
      </c>
      <c r="E52" s="1383">
        <f t="shared" ref="E52:F52" si="5">SUM(E49:E50)</f>
        <v>0</v>
      </c>
      <c r="F52" s="1383">
        <f t="shared" si="5"/>
        <v>11797692949.68</v>
      </c>
      <c r="G52" s="1383">
        <f>SUM(G49:G50)</f>
        <v>10782748217</v>
      </c>
      <c r="H52" s="1383">
        <f>ROUND(SUM(H49:H50),0)</f>
        <v>0</v>
      </c>
      <c r="I52" s="1383">
        <f t="shared" ref="I52" si="6">SUM(I49:I50)</f>
        <v>10782748217</v>
      </c>
      <c r="K52" s="413"/>
      <c r="L52" s="413"/>
    </row>
    <row r="53" spans="2:12" hidden="1">
      <c r="B53" s="123"/>
      <c r="C53" s="1413"/>
      <c r="D53" s="409"/>
      <c r="E53" s="409"/>
      <c r="F53" s="409"/>
      <c r="G53" s="409"/>
      <c r="H53" s="409"/>
      <c r="I53" s="409"/>
      <c r="K53" s="1211"/>
      <c r="L53" s="1211"/>
    </row>
    <row r="54" spans="2:12" hidden="1">
      <c r="B54" s="123" t="s">
        <v>424</v>
      </c>
      <c r="C54" s="1413"/>
      <c r="D54" s="409"/>
      <c r="E54" s="409"/>
      <c r="F54" s="409"/>
      <c r="G54" s="409"/>
      <c r="H54" s="409"/>
      <c r="I54" s="409"/>
      <c r="K54" s="1211"/>
      <c r="L54" s="1211"/>
    </row>
    <row r="55" spans="2:12">
      <c r="B55" s="123"/>
      <c r="C55" s="1413"/>
      <c r="D55" s="409"/>
      <c r="E55" s="409"/>
      <c r="F55" s="409"/>
      <c r="G55" s="409"/>
      <c r="H55" s="409"/>
      <c r="I55" s="409"/>
      <c r="K55" s="1211"/>
      <c r="L55" s="1211"/>
    </row>
    <row r="56" spans="2:12" ht="15">
      <c r="B56" s="188" t="s">
        <v>6</v>
      </c>
      <c r="C56" s="1413"/>
      <c r="D56" s="409"/>
      <c r="E56" s="409"/>
      <c r="F56" s="409"/>
      <c r="G56" s="409"/>
      <c r="H56" s="409"/>
      <c r="I56" s="409"/>
      <c r="K56" s="1211"/>
      <c r="L56" s="1211"/>
    </row>
    <row r="57" spans="2:12">
      <c r="B57" s="123" t="s">
        <v>306</v>
      </c>
      <c r="C57" s="1413"/>
      <c r="D57" s="409"/>
      <c r="E57" s="409"/>
      <c r="F57" s="409"/>
      <c r="G57" s="409"/>
      <c r="H57" s="409"/>
      <c r="I57" s="409"/>
      <c r="K57" s="1211"/>
      <c r="L57" s="1211"/>
    </row>
    <row r="58" spans="2:12">
      <c r="B58" s="684" t="s">
        <v>311</v>
      </c>
      <c r="C58" s="1413" t="s">
        <v>1281</v>
      </c>
      <c r="D58" s="409">
        <v>31121151458</v>
      </c>
      <c r="E58" s="409">
        <v>-31121151458</v>
      </c>
      <c r="F58" s="409">
        <v>0</v>
      </c>
      <c r="G58" s="409">
        <v>25707835039</v>
      </c>
      <c r="H58" s="409">
        <v>-25707835039</v>
      </c>
      <c r="I58" s="409">
        <v>0</v>
      </c>
      <c r="K58" s="1211"/>
      <c r="L58" s="1211"/>
    </row>
    <row r="59" spans="2:12" hidden="1">
      <c r="B59" s="684" t="s">
        <v>381</v>
      </c>
      <c r="C59" s="1413"/>
      <c r="D59" s="409"/>
      <c r="E59" s="409">
        <v>0</v>
      </c>
      <c r="F59" s="409"/>
      <c r="G59" s="409"/>
      <c r="H59" s="409">
        <v>0</v>
      </c>
      <c r="I59" s="409"/>
      <c r="K59" s="1211"/>
      <c r="L59" s="1211"/>
    </row>
    <row r="60" spans="2:12">
      <c r="B60" s="123" t="s">
        <v>131</v>
      </c>
      <c r="C60" s="1413"/>
      <c r="D60" s="409">
        <v>1401354</v>
      </c>
      <c r="E60" s="409">
        <v>0</v>
      </c>
      <c r="F60" s="409">
        <v>1401354</v>
      </c>
      <c r="G60" s="409">
        <v>1725058</v>
      </c>
      <c r="H60" s="409">
        <v>0</v>
      </c>
      <c r="I60" s="409">
        <v>1725058</v>
      </c>
      <c r="K60" s="1211"/>
      <c r="L60" s="1211"/>
    </row>
    <row r="61" spans="2:12" hidden="1">
      <c r="B61" s="123" t="s">
        <v>307</v>
      </c>
      <c r="C61" s="1413"/>
      <c r="D61" s="409"/>
      <c r="E61" s="409"/>
      <c r="F61" s="409"/>
      <c r="G61" s="409"/>
      <c r="H61" s="409"/>
      <c r="I61" s="409"/>
      <c r="K61" s="1211"/>
      <c r="L61" s="1211"/>
    </row>
    <row r="62" spans="2:12" hidden="1">
      <c r="B62" s="123" t="s">
        <v>308</v>
      </c>
      <c r="C62" s="1413"/>
      <c r="D62" s="409"/>
      <c r="E62" s="409"/>
      <c r="F62" s="409"/>
      <c r="G62" s="409"/>
      <c r="H62" s="409"/>
      <c r="I62" s="409"/>
      <c r="K62" s="1211"/>
      <c r="L62" s="1211"/>
    </row>
    <row r="63" spans="2:12">
      <c r="B63" s="123"/>
      <c r="C63" s="1413"/>
      <c r="D63" s="409"/>
      <c r="E63" s="409"/>
      <c r="F63" s="409"/>
      <c r="G63" s="409"/>
      <c r="H63" s="409"/>
      <c r="I63" s="409"/>
      <c r="K63" s="1211"/>
      <c r="L63" s="1211"/>
    </row>
    <row r="64" spans="2:12" ht="15">
      <c r="B64" s="188" t="s">
        <v>372</v>
      </c>
      <c r="C64" s="1413"/>
      <c r="D64" s="1383">
        <f>SUM(D57:D62)</f>
        <v>31122552812</v>
      </c>
      <c r="E64" s="1383">
        <f t="shared" ref="E64:G64" si="7">SUM(E57:E62)</f>
        <v>-31121151458</v>
      </c>
      <c r="F64" s="1383">
        <f t="shared" si="7"/>
        <v>1401354</v>
      </c>
      <c r="G64" s="1383">
        <f t="shared" si="7"/>
        <v>25709560097</v>
      </c>
      <c r="H64" s="1383">
        <f>ROUND(SUM(H57:H62),0)</f>
        <v>-25707835039</v>
      </c>
      <c r="I64" s="1383">
        <f t="shared" ref="I64" si="8">SUM(I57:I62)</f>
        <v>1725058</v>
      </c>
      <c r="K64" s="413"/>
      <c r="L64" s="413"/>
    </row>
    <row r="65" spans="2:12" ht="15" hidden="1">
      <c r="B65" s="188"/>
      <c r="C65" s="1413"/>
      <c r="D65" s="409"/>
      <c r="E65" s="409"/>
      <c r="F65" s="409"/>
      <c r="G65" s="409"/>
      <c r="H65" s="409"/>
      <c r="I65" s="409"/>
      <c r="K65" s="413"/>
      <c r="L65" s="413"/>
    </row>
    <row r="66" spans="2:12" ht="15" hidden="1">
      <c r="B66" s="188"/>
      <c r="C66" s="1413"/>
      <c r="D66" s="409"/>
      <c r="E66" s="409"/>
      <c r="F66" s="409"/>
      <c r="G66" s="409"/>
      <c r="H66" s="409"/>
      <c r="I66" s="409"/>
      <c r="K66" s="413"/>
      <c r="L66" s="413"/>
    </row>
    <row r="67" spans="2:12">
      <c r="B67" s="123"/>
      <c r="C67" s="1413"/>
      <c r="D67" s="409"/>
      <c r="E67" s="409"/>
      <c r="F67" s="409"/>
      <c r="G67" s="409"/>
      <c r="H67" s="409"/>
      <c r="I67" s="409"/>
      <c r="K67" s="1211"/>
      <c r="L67" s="1211"/>
    </row>
    <row r="68" spans="2:12" ht="15">
      <c r="B68" s="188" t="s">
        <v>7</v>
      </c>
      <c r="C68" s="1413"/>
      <c r="D68" s="409"/>
      <c r="E68" s="409"/>
      <c r="F68" s="409"/>
      <c r="G68" s="409"/>
      <c r="H68" s="409"/>
      <c r="I68" s="409"/>
      <c r="K68" s="1211"/>
      <c r="L68" s="1211"/>
    </row>
    <row r="69" spans="2:12">
      <c r="B69" s="123" t="s">
        <v>306</v>
      </c>
      <c r="C69" s="1413"/>
      <c r="D69" s="409"/>
      <c r="E69" s="409"/>
      <c r="F69" s="409"/>
      <c r="G69" s="409"/>
      <c r="H69" s="409"/>
      <c r="I69" s="409"/>
      <c r="K69" s="1211"/>
      <c r="L69" s="1211"/>
    </row>
    <row r="70" spans="2:12">
      <c r="B70" s="684" t="s">
        <v>311</v>
      </c>
      <c r="C70" s="1413"/>
      <c r="D70" s="409">
        <v>369937109</v>
      </c>
      <c r="E70" s="409">
        <v>0</v>
      </c>
      <c r="F70" s="409">
        <v>369937109</v>
      </c>
      <c r="G70" s="409">
        <v>1212797475</v>
      </c>
      <c r="H70" s="409">
        <v>0</v>
      </c>
      <c r="I70" s="409">
        <v>1212797475</v>
      </c>
      <c r="K70" s="1211"/>
      <c r="L70" s="1211"/>
    </row>
    <row r="71" spans="2:12">
      <c r="B71" s="684" t="s">
        <v>382</v>
      </c>
      <c r="C71" s="1413"/>
      <c r="D71" s="409">
        <v>474988944</v>
      </c>
      <c r="E71" s="409">
        <v>0</v>
      </c>
      <c r="F71" s="409">
        <v>474988944</v>
      </c>
      <c r="G71" s="409">
        <v>785042598</v>
      </c>
      <c r="H71" s="409">
        <v>0</v>
      </c>
      <c r="I71" s="409">
        <v>785042598</v>
      </c>
      <c r="K71" s="1211"/>
      <c r="L71" s="1211"/>
    </row>
    <row r="72" spans="2:12">
      <c r="B72" s="684" t="s">
        <v>383</v>
      </c>
      <c r="C72" s="1413" t="s">
        <v>1282</v>
      </c>
      <c r="D72" s="409">
        <v>3711837013</v>
      </c>
      <c r="E72" s="409">
        <v>31049483468</v>
      </c>
      <c r="F72" s="409">
        <v>34761320481</v>
      </c>
      <c r="G72" s="409">
        <v>3052703128</v>
      </c>
      <c r="H72" s="409">
        <v>25630968242</v>
      </c>
      <c r="I72" s="409">
        <v>28683671370</v>
      </c>
      <c r="K72" s="1211"/>
      <c r="L72" s="1211"/>
    </row>
    <row r="73" spans="2:12" hidden="1">
      <c r="B73" s="684" t="s">
        <v>384</v>
      </c>
      <c r="C73" s="1413"/>
      <c r="D73" s="409"/>
      <c r="E73" s="409">
        <v>0</v>
      </c>
      <c r="F73" s="409"/>
      <c r="G73" s="409"/>
      <c r="H73" s="409">
        <v>0</v>
      </c>
      <c r="I73" s="409"/>
      <c r="K73" s="1211"/>
      <c r="L73" s="1211"/>
    </row>
    <row r="74" spans="2:12" hidden="1">
      <c r="B74" s="123" t="s">
        <v>290</v>
      </c>
      <c r="C74" s="1413"/>
      <c r="D74" s="409"/>
      <c r="E74" s="409">
        <v>0</v>
      </c>
      <c r="F74" s="409"/>
      <c r="G74" s="409"/>
      <c r="H74" s="409">
        <v>0</v>
      </c>
      <c r="I74" s="409"/>
      <c r="K74" s="1211"/>
      <c r="L74" s="1211"/>
    </row>
    <row r="75" spans="2:12">
      <c r="B75" s="123" t="s">
        <v>131</v>
      </c>
      <c r="C75" s="1413"/>
      <c r="D75" s="409">
        <v>6134895</v>
      </c>
      <c r="E75" s="409">
        <v>0</v>
      </c>
      <c r="F75" s="409">
        <v>6134895</v>
      </c>
      <c r="G75" s="409">
        <v>7202374</v>
      </c>
      <c r="H75" s="409">
        <v>0</v>
      </c>
      <c r="I75" s="409">
        <v>7202374</v>
      </c>
      <c r="K75" s="1211"/>
      <c r="L75" s="1211"/>
    </row>
    <row r="76" spans="2:12">
      <c r="B76" s="123" t="s">
        <v>373</v>
      </c>
      <c r="C76" s="1413"/>
      <c r="D76" s="409">
        <v>669788</v>
      </c>
      <c r="E76" s="409">
        <v>0</v>
      </c>
      <c r="F76" s="409">
        <v>669788</v>
      </c>
      <c r="G76" s="409">
        <v>1198535</v>
      </c>
      <c r="H76" s="409">
        <v>0</v>
      </c>
      <c r="I76" s="409">
        <v>1198535</v>
      </c>
      <c r="K76" s="1211"/>
      <c r="L76" s="1211"/>
    </row>
    <row r="77" spans="2:12">
      <c r="B77" s="123" t="s">
        <v>290</v>
      </c>
      <c r="C77" s="1413"/>
      <c r="D77" s="409">
        <v>6269344</v>
      </c>
      <c r="E77" s="409">
        <v>0</v>
      </c>
      <c r="F77" s="409">
        <v>6269344</v>
      </c>
      <c r="G77" s="409">
        <v>9390306</v>
      </c>
      <c r="H77" s="409">
        <v>0</v>
      </c>
      <c r="I77" s="409">
        <v>9390306</v>
      </c>
      <c r="K77" s="1211"/>
      <c r="L77" s="1211"/>
    </row>
    <row r="78" spans="2:12">
      <c r="B78" s="123"/>
      <c r="C78" s="1413"/>
      <c r="D78" s="409"/>
      <c r="E78" s="409"/>
      <c r="F78" s="409"/>
      <c r="G78" s="409"/>
      <c r="H78" s="409"/>
      <c r="I78" s="409"/>
      <c r="K78" s="1211"/>
      <c r="L78" s="1211"/>
    </row>
    <row r="79" spans="2:12" ht="15">
      <c r="B79" s="188" t="s">
        <v>374</v>
      </c>
      <c r="C79" s="1413"/>
      <c r="D79" s="1383">
        <f>SUM(D69:D77)</f>
        <v>4569837093</v>
      </c>
      <c r="E79" s="1383">
        <f t="shared" ref="E79:I79" si="9">SUM(E69:E77)</f>
        <v>31049483468</v>
      </c>
      <c r="F79" s="1383">
        <f t="shared" si="9"/>
        <v>35619320561</v>
      </c>
      <c r="G79" s="1383">
        <f t="shared" si="9"/>
        <v>5068334416</v>
      </c>
      <c r="H79" s="1383">
        <f t="shared" si="9"/>
        <v>25630968242</v>
      </c>
      <c r="I79" s="1383">
        <f t="shared" si="9"/>
        <v>30699302658</v>
      </c>
      <c r="K79" s="413"/>
      <c r="L79" s="413"/>
    </row>
    <row r="80" spans="2:12">
      <c r="B80" s="123"/>
      <c r="C80" s="1413"/>
      <c r="D80" s="409"/>
      <c r="E80" s="409"/>
      <c r="F80" s="409"/>
      <c r="G80" s="409"/>
      <c r="H80" s="409"/>
      <c r="I80" s="409"/>
      <c r="K80" s="1211"/>
      <c r="L80" s="1211"/>
    </row>
    <row r="81" spans="2:12" ht="15.75" thickBot="1">
      <c r="B81" s="1422" t="s">
        <v>375</v>
      </c>
      <c r="C81" s="1423"/>
      <c r="D81" s="1424">
        <f t="shared" ref="D81:I81" si="10">D52+D64+D79+D54</f>
        <v>47490082854.68</v>
      </c>
      <c r="E81" s="1425">
        <f t="shared" si="10"/>
        <v>-71667990</v>
      </c>
      <c r="F81" s="1425">
        <f t="shared" si="10"/>
        <v>47418414864.68</v>
      </c>
      <c r="G81" s="1425">
        <f t="shared" si="10"/>
        <v>41560642730</v>
      </c>
      <c r="H81" s="1425">
        <f t="shared" si="10"/>
        <v>-76866797</v>
      </c>
      <c r="I81" s="1425">
        <f t="shared" si="10"/>
        <v>41483775933</v>
      </c>
      <c r="K81" s="413"/>
      <c r="L81" s="413"/>
    </row>
    <row r="82" spans="2:12" ht="15.75" thickTop="1">
      <c r="B82" s="1426"/>
      <c r="C82" s="1427"/>
      <c r="D82" s="1211"/>
      <c r="E82" s="1211"/>
      <c r="F82" s="1428">
        <f>BS_R!E77</f>
        <v>47418414864.68</v>
      </c>
      <c r="G82" s="1428"/>
      <c r="H82" s="1428"/>
      <c r="I82" s="1428">
        <f>BS_R!F77</f>
        <v>41483775933</v>
      </c>
      <c r="K82" s="1211"/>
      <c r="L82" s="106"/>
    </row>
    <row r="83" spans="2:12" ht="15">
      <c r="B83" s="116" t="s">
        <v>1094</v>
      </c>
      <c r="F83" s="1405"/>
      <c r="K83" s="1211"/>
      <c r="L83" s="106"/>
    </row>
    <row r="84" spans="2:12" ht="15">
      <c r="B84" s="2179" t="s">
        <v>1</v>
      </c>
      <c r="C84" s="2179" t="s">
        <v>71</v>
      </c>
      <c r="D84" s="2177" t="s">
        <v>376</v>
      </c>
      <c r="E84" s="2177"/>
      <c r="F84" s="2177"/>
      <c r="K84" s="1211"/>
      <c r="L84" s="106"/>
    </row>
    <row r="85" spans="2:12" ht="15">
      <c r="B85" s="2179"/>
      <c r="C85" s="2179"/>
      <c r="D85" s="2178" t="s">
        <v>362</v>
      </c>
      <c r="E85" s="2178"/>
      <c r="F85" s="2178"/>
      <c r="K85" s="1211"/>
      <c r="L85" s="106"/>
    </row>
    <row r="86" spans="2:12" ht="30">
      <c r="B86" s="2179"/>
      <c r="C86" s="2179"/>
      <c r="D86" s="1429" t="s">
        <v>124</v>
      </c>
      <c r="E86" s="1429" t="s">
        <v>125</v>
      </c>
      <c r="F86" s="1429" t="s">
        <v>126</v>
      </c>
      <c r="K86" s="1211"/>
      <c r="L86" s="106"/>
    </row>
    <row r="87" spans="2:12" ht="15">
      <c r="B87" s="1430" t="s">
        <v>514</v>
      </c>
      <c r="C87" s="1431"/>
      <c r="D87" s="1406"/>
      <c r="E87" s="1406"/>
      <c r="F87" s="1406"/>
      <c r="K87" s="1211"/>
      <c r="L87" s="106"/>
    </row>
    <row r="88" spans="2:12">
      <c r="B88" s="123" t="s">
        <v>49</v>
      </c>
      <c r="C88" s="1432"/>
      <c r="D88" s="189"/>
      <c r="E88" s="189"/>
      <c r="F88" s="189">
        <f>+PL_R!F7</f>
        <v>0</v>
      </c>
      <c r="K88" s="1211"/>
      <c r="L88" s="106"/>
    </row>
    <row r="89" spans="2:12">
      <c r="B89" s="123" t="s">
        <v>515</v>
      </c>
      <c r="C89" s="1432"/>
      <c r="D89" s="189"/>
      <c r="E89" s="189"/>
      <c r="F89" s="189">
        <f>+PL_R!F8</f>
        <v>0</v>
      </c>
      <c r="K89" s="1211"/>
    </row>
    <row r="90" spans="2:12" ht="15">
      <c r="B90" s="188" t="s">
        <v>339</v>
      </c>
      <c r="C90" s="1432"/>
      <c r="D90" s="1383">
        <f>SUM(D88:D89)</f>
        <v>0</v>
      </c>
      <c r="E90" s="1383">
        <f t="shared" ref="E90:F90" si="11">SUM(E88:E89)</f>
        <v>0</v>
      </c>
      <c r="F90" s="1383">
        <f t="shared" si="11"/>
        <v>0</v>
      </c>
      <c r="K90" s="413"/>
    </row>
    <row r="91" spans="2:12">
      <c r="B91" s="123"/>
      <c r="C91" s="1432"/>
      <c r="D91" s="189"/>
      <c r="E91" s="189"/>
      <c r="F91" s="189"/>
      <c r="K91" s="1211"/>
    </row>
    <row r="92" spans="2:12" ht="15" hidden="1">
      <c r="B92" s="188" t="s">
        <v>51</v>
      </c>
      <c r="C92" s="1432"/>
      <c r="D92" s="189"/>
      <c r="E92" s="189"/>
      <c r="F92" s="189"/>
      <c r="K92" s="1211"/>
    </row>
    <row r="93" spans="2:12" ht="13.5" hidden="1" customHeight="1">
      <c r="B93" s="123" t="s">
        <v>53</v>
      </c>
      <c r="C93" s="1432"/>
      <c r="D93" s="189"/>
      <c r="E93" s="189">
        <f t="shared" ref="E93:E96" si="12">+D93-F93</f>
        <v>0</v>
      </c>
      <c r="F93" s="189">
        <f>+PL_R!F13</f>
        <v>0</v>
      </c>
      <c r="K93" s="1211"/>
    </row>
    <row r="94" spans="2:12" ht="13.5" hidden="1" customHeight="1">
      <c r="B94" s="123" t="s">
        <v>385</v>
      </c>
      <c r="C94" s="1432"/>
      <c r="D94" s="189"/>
      <c r="E94" s="189">
        <f t="shared" si="12"/>
        <v>0</v>
      </c>
      <c r="F94" s="189">
        <f>+PL_R!F12</f>
        <v>0</v>
      </c>
      <c r="K94" s="1211"/>
    </row>
    <row r="95" spans="2:12" hidden="1">
      <c r="B95" s="123" t="s">
        <v>486</v>
      </c>
      <c r="C95" s="1432"/>
      <c r="D95" s="189"/>
      <c r="E95" s="189">
        <f t="shared" si="12"/>
        <v>0</v>
      </c>
      <c r="F95" s="189"/>
      <c r="K95" s="1211"/>
    </row>
    <row r="96" spans="2:12" hidden="1">
      <c r="B96" s="123" t="s">
        <v>487</v>
      </c>
      <c r="C96" s="1432"/>
      <c r="D96" s="189"/>
      <c r="E96" s="189">
        <f t="shared" si="12"/>
        <v>0</v>
      </c>
      <c r="F96" s="189"/>
      <c r="K96" s="1211"/>
    </row>
    <row r="97" spans="2:11">
      <c r="B97" s="123" t="s">
        <v>55</v>
      </c>
      <c r="C97" s="1432"/>
      <c r="D97" s="189">
        <v>410835</v>
      </c>
      <c r="E97" s="189">
        <v>0</v>
      </c>
      <c r="F97" s="189">
        <v>410835</v>
      </c>
      <c r="K97" s="1211"/>
    </row>
    <row r="98" spans="2:11">
      <c r="B98" s="123" t="s">
        <v>56</v>
      </c>
      <c r="C98" s="1432"/>
      <c r="D98" s="189">
        <v>372591</v>
      </c>
      <c r="E98" s="189">
        <v>0</v>
      </c>
      <c r="F98" s="189">
        <v>372591</v>
      </c>
      <c r="K98" s="1211"/>
    </row>
    <row r="99" spans="2:11">
      <c r="B99" s="123" t="s">
        <v>501</v>
      </c>
      <c r="C99" s="1432"/>
      <c r="D99" s="189">
        <v>12104845.32</v>
      </c>
      <c r="E99" s="189">
        <v>0</v>
      </c>
      <c r="F99" s="189">
        <v>12104845.32</v>
      </c>
      <c r="K99" s="1211"/>
    </row>
    <row r="100" spans="2:11" ht="15">
      <c r="B100" s="188" t="s">
        <v>378</v>
      </c>
      <c r="C100" s="1432"/>
      <c r="D100" s="1383">
        <f>SUM(D93:D99)</f>
        <v>12888271.32</v>
      </c>
      <c r="E100" s="1383">
        <f t="shared" ref="E100:F100" si="13">SUM(E93:E99)</f>
        <v>0</v>
      </c>
      <c r="F100" s="1383">
        <f t="shared" si="13"/>
        <v>12888271.32</v>
      </c>
      <c r="K100" s="413"/>
    </row>
    <row r="101" spans="2:11" ht="15">
      <c r="B101" s="188"/>
      <c r="C101" s="1432"/>
      <c r="D101" s="189"/>
      <c r="E101" s="189"/>
      <c r="F101" s="189"/>
      <c r="K101" s="1211"/>
    </row>
    <row r="102" spans="2:11" ht="30">
      <c r="B102" s="1433" t="s">
        <v>504</v>
      </c>
      <c r="C102" s="1432"/>
      <c r="D102" s="228">
        <v>-12888271.32</v>
      </c>
      <c r="E102" s="228">
        <v>0</v>
      </c>
      <c r="F102" s="228">
        <v>-12888271.32</v>
      </c>
      <c r="K102" s="1211"/>
    </row>
    <row r="103" spans="2:11" ht="15">
      <c r="B103" s="1433"/>
      <c r="C103" s="1432"/>
      <c r="D103" s="189"/>
      <c r="E103" s="189"/>
      <c r="F103" s="189"/>
      <c r="K103" s="1211"/>
    </row>
    <row r="104" spans="2:11">
      <c r="B104" s="1434" t="s">
        <v>503</v>
      </c>
      <c r="C104" s="1432"/>
      <c r="D104" s="189">
        <v>160691242</v>
      </c>
      <c r="E104" s="189">
        <v>0</v>
      </c>
      <c r="F104" s="189">
        <v>160691242</v>
      </c>
      <c r="K104" s="1211"/>
    </row>
    <row r="105" spans="2:11" hidden="1">
      <c r="B105" s="1434"/>
      <c r="C105" s="1432"/>
      <c r="D105" s="189"/>
      <c r="E105" s="189"/>
      <c r="F105" s="189"/>
      <c r="K105" s="1211"/>
    </row>
    <row r="106" spans="2:11" ht="15" hidden="1">
      <c r="B106" s="1435" t="s">
        <v>516</v>
      </c>
      <c r="C106" s="1432"/>
      <c r="D106" s="1383">
        <f>D102-D104</f>
        <v>-173579513.31999999</v>
      </c>
      <c r="E106" s="1383">
        <f t="shared" ref="E106:F106" si="14">E102-E104</f>
        <v>0</v>
      </c>
      <c r="F106" s="1383">
        <f t="shared" si="14"/>
        <v>-173579513.31999999</v>
      </c>
      <c r="K106" s="1211"/>
    </row>
    <row r="107" spans="2:11" ht="15" hidden="1">
      <c r="B107" s="1435"/>
      <c r="C107" s="1432"/>
      <c r="D107" s="189"/>
      <c r="E107" s="189"/>
      <c r="F107" s="189"/>
      <c r="K107" s="1211"/>
    </row>
    <row r="108" spans="2:11" hidden="1">
      <c r="B108" s="1434" t="s">
        <v>447</v>
      </c>
      <c r="C108" s="1432"/>
      <c r="D108" s="189"/>
      <c r="E108" s="189"/>
      <c r="F108" s="189"/>
      <c r="K108" s="1211"/>
    </row>
    <row r="109" spans="2:11" hidden="1">
      <c r="B109" s="1434" t="s">
        <v>448</v>
      </c>
      <c r="C109" s="1432"/>
      <c r="D109" s="189"/>
      <c r="E109" s="189"/>
      <c r="F109" s="189"/>
      <c r="K109" s="1211"/>
    </row>
    <row r="110" spans="2:11">
      <c r="B110" s="1434"/>
      <c r="C110" s="1432"/>
      <c r="D110" s="189"/>
      <c r="E110" s="189"/>
      <c r="F110" s="189"/>
      <c r="K110" s="1211"/>
    </row>
    <row r="111" spans="2:11" ht="15">
      <c r="B111" s="1435" t="s">
        <v>173</v>
      </c>
      <c r="C111" s="1432"/>
      <c r="D111" s="1436">
        <f>D106+SUM(D108:D109)</f>
        <v>-173579513.31999999</v>
      </c>
      <c r="E111" s="1436">
        <f t="shared" ref="E111:F111" si="15">E106+SUM(E108:E109)</f>
        <v>0</v>
      </c>
      <c r="F111" s="1436">
        <f t="shared" si="15"/>
        <v>-173579513.31999999</v>
      </c>
      <c r="K111" s="1437"/>
    </row>
    <row r="112" spans="2:11" ht="15" hidden="1">
      <c r="B112" s="1435"/>
      <c r="C112" s="1432"/>
      <c r="D112" s="189"/>
      <c r="E112" s="189"/>
      <c r="F112" s="189"/>
      <c r="K112" s="1211"/>
    </row>
    <row r="113" spans="2:11" ht="15" hidden="1">
      <c r="B113" s="1435" t="s">
        <v>59</v>
      </c>
      <c r="C113" s="1432"/>
      <c r="D113" s="189"/>
      <c r="E113" s="189"/>
      <c r="F113" s="189"/>
      <c r="K113" s="1211"/>
    </row>
    <row r="114" spans="2:11" hidden="1">
      <c r="B114" s="1434" t="s">
        <v>60</v>
      </c>
      <c r="C114" s="1432"/>
      <c r="D114" s="189">
        <f t="shared" ref="D114:D115" si="16">F114-E114</f>
        <v>0</v>
      </c>
      <c r="E114" s="189">
        <v>0</v>
      </c>
      <c r="F114" s="189">
        <f>[17]PL_R!F33</f>
        <v>0</v>
      </c>
      <c r="K114" s="1211"/>
    </row>
    <row r="115" spans="2:11" hidden="1">
      <c r="B115" s="1434" t="s">
        <v>61</v>
      </c>
      <c r="C115" s="1432"/>
      <c r="D115" s="189">
        <f t="shared" si="16"/>
        <v>0</v>
      </c>
      <c r="E115" s="189">
        <v>0</v>
      </c>
      <c r="F115" s="189">
        <f>[17]PL_R!F34</f>
        <v>0</v>
      </c>
      <c r="K115" s="1211"/>
    </row>
    <row r="116" spans="2:11" ht="15" hidden="1">
      <c r="B116" s="1435"/>
      <c r="C116" s="1432"/>
      <c r="D116" s="1438">
        <f>SUM(D114:D115)</f>
        <v>0</v>
      </c>
      <c r="E116" s="1438">
        <f>SUM(E114:E115)</f>
        <v>0</v>
      </c>
      <c r="F116" s="1438">
        <f>SUM(F114:F115)</f>
        <v>0</v>
      </c>
      <c r="K116" s="413"/>
    </row>
    <row r="117" spans="2:11" ht="15">
      <c r="B117" s="1435"/>
      <c r="C117" s="1432"/>
      <c r="D117" s="189"/>
      <c r="E117" s="189"/>
      <c r="F117" s="189"/>
      <c r="K117" s="1211"/>
    </row>
    <row r="118" spans="2:11" ht="15">
      <c r="B118" s="1435" t="s">
        <v>113</v>
      </c>
      <c r="C118" s="1432"/>
      <c r="D118" s="1436">
        <f>SUM(D111,-D116)</f>
        <v>-173579513.31999999</v>
      </c>
      <c r="E118" s="1436">
        <f>SUM(E111,-E116)</f>
        <v>0</v>
      </c>
      <c r="F118" s="1436">
        <f>SUM(F111,-F116)</f>
        <v>-173579513.31999999</v>
      </c>
      <c r="K118" s="1437"/>
    </row>
    <row r="119" spans="2:11" ht="15" hidden="1">
      <c r="B119" s="1435" t="s">
        <v>64</v>
      </c>
      <c r="C119" s="1432"/>
      <c r="D119" s="189"/>
      <c r="E119" s="189"/>
      <c r="F119" s="189"/>
      <c r="K119" s="1211"/>
    </row>
    <row r="120" spans="2:11" hidden="1">
      <c r="B120" s="1439" t="s">
        <v>505</v>
      </c>
      <c r="C120" s="1432"/>
      <c r="D120" s="189"/>
      <c r="E120" s="189"/>
      <c r="F120" s="189"/>
      <c r="K120" s="1211"/>
    </row>
    <row r="121" spans="2:11" hidden="1">
      <c r="B121" s="1440" t="s">
        <v>512</v>
      </c>
      <c r="C121" s="1432"/>
      <c r="D121" s="189">
        <f t="shared" ref="D121" si="17">F121-E121</f>
        <v>0</v>
      </c>
      <c r="E121" s="189">
        <v>0</v>
      </c>
      <c r="F121" s="189">
        <f>[17]PL_R!F41</f>
        <v>0</v>
      </c>
      <c r="K121" s="1211"/>
    </row>
    <row r="122" spans="2:11" hidden="1">
      <c r="B122" s="1434" t="s">
        <v>506</v>
      </c>
      <c r="C122" s="1432"/>
      <c r="D122" s="189"/>
      <c r="E122" s="189"/>
      <c r="F122" s="189"/>
      <c r="K122" s="1211"/>
    </row>
    <row r="123" spans="2:11" hidden="1">
      <c r="B123" s="1434"/>
      <c r="C123" s="1432"/>
      <c r="D123" s="189"/>
      <c r="E123" s="189"/>
      <c r="F123" s="189"/>
      <c r="K123" s="1211"/>
    </row>
    <row r="124" spans="2:11" hidden="1">
      <c r="B124" s="1441" t="s">
        <v>507</v>
      </c>
      <c r="C124" s="1432"/>
      <c r="D124" s="189"/>
      <c r="E124" s="189"/>
      <c r="F124" s="189"/>
      <c r="K124" s="1211"/>
    </row>
    <row r="125" spans="2:11" ht="27" hidden="1">
      <c r="B125" s="1440" t="s">
        <v>508</v>
      </c>
      <c r="C125" s="1432"/>
      <c r="D125" s="189"/>
      <c r="E125" s="189"/>
      <c r="F125" s="189"/>
      <c r="K125" s="1211"/>
    </row>
    <row r="126" spans="2:11" ht="27" hidden="1">
      <c r="B126" s="1440" t="s">
        <v>510</v>
      </c>
      <c r="C126" s="1432"/>
      <c r="D126" s="189"/>
      <c r="E126" s="189"/>
      <c r="F126" s="189"/>
      <c r="K126" s="1211"/>
    </row>
    <row r="127" spans="2:11" hidden="1">
      <c r="B127" s="1434" t="s">
        <v>509</v>
      </c>
      <c r="C127" s="1432"/>
      <c r="D127" s="189"/>
      <c r="E127" s="189"/>
      <c r="F127" s="189"/>
      <c r="K127" s="1211"/>
    </row>
    <row r="128" spans="2:11" ht="15" hidden="1">
      <c r="B128" s="1435" t="s">
        <v>340</v>
      </c>
      <c r="C128" s="1432"/>
      <c r="D128" s="1436">
        <f>SUM(D121:D127)</f>
        <v>0</v>
      </c>
      <c r="E128" s="1436">
        <f>SUM(E121:E127)</f>
        <v>0</v>
      </c>
      <c r="F128" s="1436">
        <f>SUM(F121:F127)</f>
        <v>0</v>
      </c>
      <c r="K128" s="1437"/>
    </row>
    <row r="129" spans="2:11" hidden="1">
      <c r="B129" s="1434"/>
      <c r="C129" s="1432"/>
      <c r="D129" s="189"/>
      <c r="E129" s="189"/>
      <c r="F129" s="189"/>
      <c r="K129" s="1442"/>
    </row>
    <row r="130" spans="2:11" ht="15" hidden="1">
      <c r="B130" s="1443" t="s">
        <v>114</v>
      </c>
      <c r="C130" s="1444"/>
      <c r="D130" s="1383">
        <f>D118+D128</f>
        <v>-173579513.31999999</v>
      </c>
      <c r="E130" s="1383">
        <f>E118+E128</f>
        <v>0</v>
      </c>
      <c r="F130" s="1436">
        <f>F118+F128</f>
        <v>-173579513.31999999</v>
      </c>
      <c r="K130" s="1437"/>
    </row>
    <row r="131" spans="2:11" hidden="1">
      <c r="B131" s="123"/>
      <c r="C131" s="1432"/>
      <c r="D131" s="189"/>
      <c r="E131" s="189"/>
      <c r="F131" s="189"/>
      <c r="K131" s="1211"/>
    </row>
    <row r="132" spans="2:11" ht="15" hidden="1">
      <c r="B132" s="1435" t="s">
        <v>511</v>
      </c>
      <c r="C132" s="1432"/>
      <c r="D132" s="189"/>
      <c r="E132" s="189"/>
      <c r="F132" s="189"/>
      <c r="K132" s="1211"/>
    </row>
    <row r="133" spans="2:11" hidden="1">
      <c r="B133" s="1445" t="s">
        <v>395</v>
      </c>
      <c r="C133" s="1432"/>
      <c r="D133" s="189"/>
      <c r="E133" s="189"/>
      <c r="F133" s="189"/>
      <c r="G133" s="1211"/>
      <c r="H133" s="1386"/>
      <c r="K133" s="1211"/>
    </row>
    <row r="134" spans="2:11" hidden="1">
      <c r="B134" s="1445" t="s">
        <v>396</v>
      </c>
      <c r="C134" s="1432"/>
      <c r="D134" s="189"/>
      <c r="E134" s="1446"/>
      <c r="F134" s="189"/>
      <c r="G134" s="1211"/>
      <c r="H134" s="1386"/>
      <c r="K134" s="1211"/>
    </row>
    <row r="135" spans="2:11" ht="15" hidden="1">
      <c r="B135" s="1435"/>
      <c r="C135" s="1432"/>
      <c r="D135" s="1383">
        <f>SUM(D133:D134)</f>
        <v>0</v>
      </c>
      <c r="E135" s="1383">
        <f t="shared" ref="E135:F135" si="18">SUM(E133:E134)</f>
        <v>0</v>
      </c>
      <c r="F135" s="1383">
        <f t="shared" si="18"/>
        <v>0</v>
      </c>
      <c r="H135" s="1386"/>
      <c r="K135" s="1211"/>
    </row>
    <row r="136" spans="2:11" ht="15" hidden="1">
      <c r="B136" s="1435" t="s">
        <v>398</v>
      </c>
      <c r="C136" s="1432"/>
      <c r="D136" s="189"/>
      <c r="E136" s="189"/>
      <c r="F136" s="189"/>
      <c r="K136" s="1211"/>
    </row>
    <row r="137" spans="2:11" hidden="1">
      <c r="B137" s="1445" t="s">
        <v>395</v>
      </c>
      <c r="C137" s="1432"/>
      <c r="D137" s="189"/>
      <c r="E137" s="189"/>
      <c r="F137" s="189"/>
      <c r="K137" s="1211"/>
    </row>
    <row r="138" spans="2:11" hidden="1">
      <c r="B138" s="1445" t="s">
        <v>396</v>
      </c>
      <c r="C138" s="1432"/>
      <c r="D138" s="189"/>
      <c r="E138" s="189"/>
      <c r="F138" s="189"/>
      <c r="K138" s="1211"/>
    </row>
    <row r="139" spans="2:11" ht="15" hidden="1">
      <c r="B139" s="1445"/>
      <c r="C139" s="1432"/>
      <c r="D139" s="1383">
        <f>SUM(D137:D138)</f>
        <v>0</v>
      </c>
      <c r="E139" s="1383">
        <f>SUM(E137:E138)</f>
        <v>0</v>
      </c>
      <c r="F139" s="1383">
        <f>SUM(F137:F138)</f>
        <v>0</v>
      </c>
      <c r="K139" s="1211"/>
    </row>
    <row r="140" spans="2:11" ht="15" hidden="1">
      <c r="B140" s="1435" t="s">
        <v>397</v>
      </c>
      <c r="C140" s="1432"/>
      <c r="D140" s="1220"/>
      <c r="E140" s="189"/>
      <c r="F140" s="189"/>
      <c r="K140" s="1211"/>
    </row>
    <row r="141" spans="2:11" ht="15" hidden="1">
      <c r="B141" s="1445" t="s">
        <v>395</v>
      </c>
      <c r="C141" s="1432"/>
      <c r="D141" s="228"/>
      <c r="E141" s="228"/>
      <c r="F141" s="228"/>
      <c r="K141" s="1211"/>
    </row>
    <row r="142" spans="2:11" ht="15" hidden="1">
      <c r="B142" s="1445" t="s">
        <v>396</v>
      </c>
      <c r="C142" s="1432"/>
      <c r="D142" s="1447"/>
      <c r="E142" s="1447"/>
      <c r="F142" s="1447"/>
      <c r="K142" s="1211"/>
    </row>
    <row r="143" spans="2:11" ht="15.75" thickBot="1">
      <c r="B143" s="1448"/>
      <c r="C143" s="1444"/>
      <c r="D143" s="155">
        <f>SUM(D141:D142)</f>
        <v>0</v>
      </c>
      <c r="E143" s="155">
        <f t="shared" ref="E143:F143" si="19">SUM(E141:E142)</f>
        <v>0</v>
      </c>
      <c r="F143" s="155">
        <f t="shared" si="19"/>
        <v>0</v>
      </c>
    </row>
    <row r="144" spans="2:11" ht="14.25" thickTop="1"/>
    <row r="145" spans="2:11" ht="15">
      <c r="B145" s="116" t="s">
        <v>1095</v>
      </c>
    </row>
    <row r="146" spans="2:11" ht="15">
      <c r="B146" s="1449" t="s">
        <v>1</v>
      </c>
      <c r="C146" s="1450" t="s">
        <v>40</v>
      </c>
      <c r="D146" s="1451" t="s">
        <v>206</v>
      </c>
      <c r="E146" s="1451" t="s">
        <v>220</v>
      </c>
    </row>
    <row r="147" spans="2:11">
      <c r="B147" s="1452" t="s">
        <v>1096</v>
      </c>
      <c r="C147" s="1453"/>
      <c r="D147" s="1414">
        <v>11797692949.68</v>
      </c>
      <c r="E147" s="1414">
        <v>10782748217</v>
      </c>
    </row>
    <row r="148" spans="2:11">
      <c r="B148" s="1452"/>
      <c r="C148" s="1432"/>
      <c r="D148" s="1454"/>
      <c r="E148" s="1414"/>
    </row>
    <row r="149" spans="2:11">
      <c r="B149" s="1455" t="s">
        <v>1097</v>
      </c>
      <c r="C149" s="1444"/>
      <c r="D149" s="1456">
        <v>11797692949.68</v>
      </c>
      <c r="E149" s="1456">
        <v>10782748217</v>
      </c>
    </row>
    <row r="150" spans="2:11">
      <c r="B150" s="1384"/>
      <c r="C150" s="1427"/>
      <c r="D150" s="1386"/>
      <c r="E150" s="1386"/>
    </row>
    <row r="151" spans="2:11" ht="15">
      <c r="B151" s="116" t="s">
        <v>1275</v>
      </c>
    </row>
    <row r="152" spans="2:11" ht="15">
      <c r="B152" s="1449" t="s">
        <v>1</v>
      </c>
      <c r="C152" s="1450" t="s">
        <v>40</v>
      </c>
      <c r="D152" s="1451" t="s">
        <v>206</v>
      </c>
      <c r="I152" s="105"/>
      <c r="J152" s="1384"/>
      <c r="K152" s="105"/>
    </row>
    <row r="153" spans="2:11">
      <c r="B153" s="1452" t="s">
        <v>1276</v>
      </c>
      <c r="C153" s="1453"/>
      <c r="D153" s="1414">
        <v>-173579513.31999999</v>
      </c>
      <c r="I153" s="105"/>
      <c r="J153" s="1384"/>
      <c r="K153" s="105"/>
    </row>
    <row r="154" spans="2:11">
      <c r="B154" s="1452"/>
      <c r="C154" s="1432"/>
      <c r="D154" s="1454"/>
      <c r="I154" s="105"/>
      <c r="J154" s="1384"/>
      <c r="K154" s="105"/>
    </row>
    <row r="155" spans="2:11">
      <c r="B155" s="1455" t="s">
        <v>1277</v>
      </c>
      <c r="C155" s="1444"/>
      <c r="D155" s="1456">
        <v>-173579513.31999999</v>
      </c>
      <c r="I155" s="105"/>
      <c r="J155" s="1384"/>
      <c r="K155" s="105"/>
    </row>
    <row r="156" spans="2:11">
      <c r="D156" s="187">
        <f>D149-F52</f>
        <v>0</v>
      </c>
      <c r="I156" s="105"/>
      <c r="J156" s="1384"/>
      <c r="K156" s="105"/>
    </row>
    <row r="157" spans="2:11" ht="15">
      <c r="B157" s="116" t="s">
        <v>1098</v>
      </c>
    </row>
    <row r="158" spans="2:11" ht="66.95" customHeight="1">
      <c r="B158" s="2171" t="s">
        <v>1278</v>
      </c>
      <c r="C158" s="2171"/>
      <c r="D158" s="2171"/>
      <c r="E158" s="2171"/>
      <c r="F158" s="2171"/>
      <c r="G158" s="2171"/>
      <c r="H158" s="2171"/>
      <c r="I158" s="2171"/>
    </row>
    <row r="159" spans="2:11" ht="6" customHeight="1"/>
    <row r="160" spans="2:11" ht="57" customHeight="1">
      <c r="B160" s="2171" t="s">
        <v>1279</v>
      </c>
      <c r="C160" s="2171"/>
      <c r="D160" s="2171"/>
      <c r="E160" s="2171"/>
      <c r="F160" s="2171"/>
      <c r="G160" s="2171"/>
      <c r="H160" s="2171"/>
      <c r="I160" s="2171"/>
    </row>
    <row r="161" spans="2:9" ht="6" customHeight="1"/>
    <row r="162" spans="2:9" ht="68.25" customHeight="1">
      <c r="B162" s="2171" t="s">
        <v>1285</v>
      </c>
      <c r="C162" s="2171"/>
      <c r="D162" s="2171"/>
      <c r="E162" s="2171"/>
      <c r="F162" s="2171"/>
      <c r="G162" s="2171"/>
      <c r="H162" s="2171"/>
      <c r="I162" s="2171"/>
    </row>
    <row r="164" spans="2:9" ht="15">
      <c r="B164" s="116" t="s">
        <v>1469</v>
      </c>
    </row>
    <row r="165" spans="2:9">
      <c r="B165" s="105" t="s">
        <v>1099</v>
      </c>
    </row>
    <row r="166" spans="2:9">
      <c r="B166" s="105" t="s">
        <v>1100</v>
      </c>
    </row>
    <row r="167" spans="2:9" ht="6" customHeight="1"/>
    <row r="168" spans="2:9" ht="15">
      <c r="B168" s="116" t="s">
        <v>1101</v>
      </c>
    </row>
    <row r="169" spans="2:9">
      <c r="B169" s="105" t="s">
        <v>1102</v>
      </c>
    </row>
    <row r="170" spans="2:9" ht="6" customHeight="1"/>
    <row r="171" spans="2:9" ht="15">
      <c r="B171" s="116" t="s">
        <v>1103</v>
      </c>
    </row>
    <row r="172" spans="2:9" ht="165" customHeight="1">
      <c r="B172" s="2171" t="s">
        <v>1104</v>
      </c>
      <c r="C172" s="2171"/>
      <c r="D172" s="2171"/>
      <c r="E172" s="2171"/>
      <c r="F172" s="2171"/>
      <c r="G172" s="2171"/>
      <c r="H172" s="2171"/>
      <c r="I172" s="2171"/>
    </row>
  </sheetData>
  <mergeCells count="15">
    <mergeCell ref="B160:I160"/>
    <mergeCell ref="B162:I162"/>
    <mergeCell ref="B172:I172"/>
    <mergeCell ref="B8:I8"/>
    <mergeCell ref="B12:B14"/>
    <mergeCell ref="C12:C14"/>
    <mergeCell ref="D12:F12"/>
    <mergeCell ref="G12:I12"/>
    <mergeCell ref="D13:F13"/>
    <mergeCell ref="G13:I13"/>
    <mergeCell ref="B84:B86"/>
    <mergeCell ref="C84:C86"/>
    <mergeCell ref="D84:F84"/>
    <mergeCell ref="D85:F85"/>
    <mergeCell ref="B158:I158"/>
  </mergeCells>
  <pageMargins left="0.43307086614173229" right="0.35433070866141736" top="0.51181102362204722" bottom="0.51181102362204722" header="0.31496062992125984" footer="0.31496062992125984"/>
  <pageSetup paperSize="9" scale="66" orientation="landscape" r:id="rId1"/>
  <rowBreaks count="2" manualBreakCount="2">
    <brk id="46" max="16383" man="1"/>
    <brk id="144" max="8" man="1"/>
  </rowBreaks>
  <ignoredErrors>
    <ignoredError sqref="F43 H52" formula="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H26"/>
  <sheetViews>
    <sheetView workbookViewId="0">
      <selection activeCell="E19" sqref="E19"/>
    </sheetView>
  </sheetViews>
  <sheetFormatPr defaultColWidth="9.140625" defaultRowHeight="13.5"/>
  <cols>
    <col min="1" max="1" width="4.7109375" style="1252" customWidth="1"/>
    <col min="2" max="2" width="56.5703125" style="1252" customWidth="1"/>
    <col min="3" max="3" width="4.5703125" style="1252" customWidth="1"/>
    <col min="4" max="6" width="19.7109375" style="1252" customWidth="1"/>
    <col min="7" max="8" width="14.5703125" style="1252" bestFit="1" customWidth="1"/>
    <col min="9" max="16384" width="9.140625" style="1252"/>
  </cols>
  <sheetData>
    <row r="2" spans="2:8" ht="15">
      <c r="B2" s="1253"/>
      <c r="C2" s="1253"/>
      <c r="D2" s="1251"/>
      <c r="E2" s="1251"/>
    </row>
    <row r="3" spans="2:8" ht="15">
      <c r="B3" s="1253"/>
      <c r="C3" s="1253"/>
      <c r="D3" s="1251"/>
      <c r="E3" s="1251"/>
    </row>
    <row r="4" spans="2:8" ht="15">
      <c r="B4" s="1253"/>
      <c r="C4" s="1253"/>
      <c r="D4" s="1251"/>
      <c r="E4" s="1251"/>
    </row>
    <row r="5" spans="2:8">
      <c r="B5" s="1251"/>
      <c r="C5" s="1251"/>
      <c r="D5" s="1251"/>
      <c r="E5" s="1251"/>
    </row>
    <row r="6" spans="2:8" ht="15">
      <c r="B6" s="1253" t="s">
        <v>1470</v>
      </c>
      <c r="C6" s="1253"/>
      <c r="D6" s="1251"/>
      <c r="E6" s="1251"/>
    </row>
    <row r="7" spans="2:8" ht="15">
      <c r="B7" s="1253"/>
      <c r="C7" s="1253"/>
      <c r="D7" s="1251"/>
      <c r="E7" s="1251"/>
    </row>
    <row r="8" spans="2:8" ht="39.75" customHeight="1">
      <c r="B8" s="2180" t="s">
        <v>1112</v>
      </c>
      <c r="C8" s="2180"/>
      <c r="D8" s="2180"/>
      <c r="E8" s="2180"/>
      <c r="F8" s="2180"/>
    </row>
    <row r="9" spans="2:8" ht="39.75" customHeight="1">
      <c r="B9" s="2181" t="s">
        <v>1372</v>
      </c>
      <c r="C9" s="2181"/>
      <c r="D9" s="2181"/>
      <c r="E9" s="2181"/>
      <c r="F9" s="2181"/>
    </row>
    <row r="10" spans="2:8" ht="14.25" thickBot="1">
      <c r="B10" s="1254"/>
      <c r="C10" s="1254"/>
      <c r="D10" s="1251"/>
      <c r="E10" s="1251"/>
    </row>
    <row r="11" spans="2:8" ht="15.75" thickBot="1">
      <c r="B11" s="1255"/>
      <c r="C11" s="1255"/>
      <c r="D11" s="1256" t="s">
        <v>400</v>
      </c>
      <c r="E11" s="1256" t="s">
        <v>401</v>
      </c>
      <c r="F11" s="1256">
        <v>42095</v>
      </c>
    </row>
    <row r="12" spans="2:8">
      <c r="B12" s="1257" t="s">
        <v>1264</v>
      </c>
      <c r="C12" s="1257"/>
      <c r="D12" s="1258">
        <v>38923449574.958908</v>
      </c>
      <c r="E12" s="1258">
        <v>34114540183</v>
      </c>
      <c r="F12" s="1258">
        <v>27808866817</v>
      </c>
    </row>
    <row r="13" spans="2:8">
      <c r="B13" s="1257" t="s">
        <v>1265</v>
      </c>
      <c r="C13" s="1257"/>
      <c r="D13" s="1258">
        <v>432022433</v>
      </c>
      <c r="E13" s="1258">
        <v>474988944</v>
      </c>
      <c r="F13" s="1258">
        <v>785042598</v>
      </c>
    </row>
    <row r="14" spans="2:8">
      <c r="B14" s="1257" t="s">
        <v>1266</v>
      </c>
      <c r="C14" s="1257"/>
      <c r="D14" s="1258">
        <v>1080896865</v>
      </c>
      <c r="E14" s="1258">
        <v>1016717407</v>
      </c>
      <c r="F14" s="1258">
        <v>2087602028</v>
      </c>
    </row>
    <row r="15" spans="2:8">
      <c r="B15" s="1257" t="s">
        <v>1267</v>
      </c>
      <c r="C15" s="1257"/>
      <c r="D15" s="1388">
        <v>-4326293</v>
      </c>
      <c r="E15" s="1388">
        <v>-34120230</v>
      </c>
      <c r="F15" s="1388">
        <v>-4601512</v>
      </c>
    </row>
    <row r="16" spans="2:8" ht="15.75" thickBot="1">
      <c r="B16" s="1259" t="s">
        <v>1113</v>
      </c>
      <c r="C16" s="1639" t="s">
        <v>29</v>
      </c>
      <c r="D16" s="1260">
        <f>SUM(D12:D15)</f>
        <v>40432042579.958908</v>
      </c>
      <c r="E16" s="1260">
        <f>SUM(E12:E15)</f>
        <v>35572126304</v>
      </c>
      <c r="F16" s="1260">
        <f>SUM(F12:F15)</f>
        <v>30676909931</v>
      </c>
      <c r="G16" s="1403"/>
      <c r="H16" s="1403"/>
    </row>
    <row r="17" spans="2:6" ht="14.25" thickTop="1">
      <c r="B17" s="1257"/>
      <c r="C17" s="1640"/>
      <c r="D17" s="1257"/>
      <c r="E17" s="1257"/>
      <c r="F17" s="1257"/>
    </row>
    <row r="18" spans="2:6">
      <c r="B18" s="1257" t="s">
        <v>371</v>
      </c>
      <c r="C18" s="1640"/>
      <c r="D18" s="1258">
        <v>12517878100</v>
      </c>
      <c r="E18" s="1258">
        <v>12025377000</v>
      </c>
      <c r="F18" s="1258">
        <v>10800000000</v>
      </c>
    </row>
    <row r="19" spans="2:6">
      <c r="B19" s="1257" t="s">
        <v>117</v>
      </c>
      <c r="C19" s="1640"/>
      <c r="D19" s="1258">
        <v>-6865315393.0948362</v>
      </c>
      <c r="E19" s="1258">
        <v>-244512817.31999999</v>
      </c>
      <c r="F19" s="1258">
        <v>-70933304</v>
      </c>
    </row>
    <row r="20" spans="2:6">
      <c r="B20" s="1257" t="s">
        <v>1114</v>
      </c>
      <c r="C20" s="1640"/>
      <c r="D20" s="1258">
        <v>0</v>
      </c>
      <c r="E20" s="1258">
        <v>16828767</v>
      </c>
      <c r="F20" s="1258">
        <v>53681521</v>
      </c>
    </row>
    <row r="21" spans="2:6" ht="15.75" thickBot="1">
      <c r="B21" s="1259" t="s">
        <v>304</v>
      </c>
      <c r="C21" s="1639" t="s">
        <v>1370</v>
      </c>
      <c r="D21" s="1260">
        <f>SUM(D18:D20)</f>
        <v>5652562706.9051638</v>
      </c>
      <c r="E21" s="1260">
        <f>SUM(E18:E20)</f>
        <v>11797692949.68</v>
      </c>
      <c r="F21" s="1260">
        <f>SUM(F18:F20)</f>
        <v>10782748217</v>
      </c>
    </row>
    <row r="22" spans="2:6" ht="15.75" thickTop="1">
      <c r="B22" s="1257" t="s">
        <v>1115</v>
      </c>
      <c r="C22" s="1639" t="s">
        <v>1371</v>
      </c>
      <c r="D22" s="1261">
        <f>D16/D21</f>
        <v>7.1528693579227651</v>
      </c>
      <c r="E22" s="1261">
        <f>E16/E21</f>
        <v>3.0151764803274403</v>
      </c>
      <c r="F22" s="1261">
        <f>F16/F21</f>
        <v>2.8449991888556774</v>
      </c>
    </row>
    <row r="23" spans="2:6">
      <c r="B23" s="1262"/>
      <c r="C23" s="1262"/>
      <c r="D23" s="1251"/>
      <c r="E23" s="1251"/>
    </row>
    <row r="24" spans="2:6" ht="54" customHeight="1">
      <c r="B24" s="2180" t="s">
        <v>1419</v>
      </c>
      <c r="C24" s="2180"/>
      <c r="D24" s="2180"/>
      <c r="E24" s="2180"/>
      <c r="F24" s="2180"/>
    </row>
    <row r="25" spans="2:6">
      <c r="B25" s="1582" t="s">
        <v>1116</v>
      </c>
      <c r="C25" s="1582"/>
      <c r="D25" s="1582"/>
      <c r="E25" s="1582"/>
    </row>
    <row r="26" spans="2:6">
      <c r="B26" s="1251"/>
      <c r="C26" s="1251"/>
      <c r="D26" s="1251"/>
      <c r="E26" s="1251"/>
    </row>
  </sheetData>
  <mergeCells count="3">
    <mergeCell ref="B8:F8"/>
    <mergeCell ref="B9:F9"/>
    <mergeCell ref="B24:F24"/>
  </mergeCells>
  <pageMargins left="0.38" right="0.25" top="0.42" bottom="0.5" header="0.31496062992125984" footer="0.280000000000000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L229"/>
  <sheetViews>
    <sheetView showGridLines="0" topLeftCell="B49" zoomScaleNormal="100" workbookViewId="0">
      <selection activeCell="J50" sqref="J50"/>
    </sheetView>
  </sheetViews>
  <sheetFormatPr defaultColWidth="7.42578125" defaultRowHeight="13.5"/>
  <cols>
    <col min="1" max="1" width="7.42578125" style="1266"/>
    <col min="2" max="2" width="43.7109375" style="1266" customWidth="1"/>
    <col min="3" max="3" width="18.140625" style="1266" bestFit="1" customWidth="1"/>
    <col min="4" max="4" width="15.5703125" style="1266" bestFit="1" customWidth="1"/>
    <col min="5" max="5" width="17.42578125" style="1266" bestFit="1" customWidth="1"/>
    <col min="6" max="6" width="18" style="1266" customWidth="1"/>
    <col min="7" max="7" width="17.28515625" style="1266" bestFit="1" customWidth="1"/>
    <col min="8" max="8" width="19" style="1266" bestFit="1" customWidth="1"/>
    <col min="9" max="9" width="17.5703125" style="1266" bestFit="1" customWidth="1"/>
    <col min="10" max="10" width="16.85546875" style="1266" customWidth="1"/>
    <col min="11" max="11" width="12.42578125" style="1266" bestFit="1" customWidth="1"/>
    <col min="12" max="12" width="10" style="1266" bestFit="1" customWidth="1"/>
    <col min="13" max="16384" width="7.42578125" style="1266"/>
  </cols>
  <sheetData>
    <row r="2" spans="2:11" ht="15">
      <c r="B2" s="1263"/>
      <c r="C2" s="1264"/>
      <c r="D2" s="1264"/>
      <c r="E2" s="1264"/>
      <c r="F2" s="1264"/>
      <c r="G2" s="1264"/>
      <c r="H2" s="1265"/>
      <c r="I2" s="1265"/>
      <c r="J2" s="1265"/>
      <c r="K2" s="1265"/>
    </row>
    <row r="3" spans="2:11" ht="15">
      <c r="B3" s="1263"/>
      <c r="C3" s="1264"/>
      <c r="D3" s="1264"/>
      <c r="E3" s="1264"/>
      <c r="F3" s="1264"/>
      <c r="G3" s="1264"/>
      <c r="H3" s="1265"/>
      <c r="I3" s="1265"/>
      <c r="J3" s="1265"/>
      <c r="K3" s="1265"/>
    </row>
    <row r="4" spans="2:11" ht="15">
      <c r="B4" s="1263"/>
      <c r="C4" s="1264"/>
      <c r="D4" s="1264"/>
      <c r="E4" s="1264"/>
      <c r="F4" s="1264"/>
      <c r="G4" s="1264"/>
      <c r="H4" s="1265"/>
      <c r="I4" s="1265"/>
      <c r="J4" s="1265"/>
      <c r="K4" s="1265"/>
    </row>
    <row r="5" spans="2:11">
      <c r="B5" s="1267"/>
      <c r="C5" s="1264"/>
      <c r="D5" s="1264"/>
      <c r="E5" s="1264"/>
      <c r="F5" s="1264"/>
      <c r="G5" s="1264"/>
      <c r="H5" s="1265"/>
      <c r="I5" s="1265"/>
      <c r="J5" s="1264"/>
      <c r="K5" s="1264"/>
    </row>
    <row r="6" spans="2:11" hidden="1">
      <c r="B6" s="1268"/>
      <c r="C6" s="1268"/>
      <c r="D6" s="1268"/>
      <c r="E6" s="1268"/>
      <c r="F6" s="1268"/>
      <c r="G6" s="1268"/>
      <c r="H6" s="1268"/>
      <c r="I6" s="1265"/>
      <c r="J6" s="1264"/>
      <c r="K6" s="1264"/>
    </row>
    <row r="7" spans="2:11" ht="15" hidden="1">
      <c r="B7" s="1269" t="s">
        <v>1117</v>
      </c>
      <c r="C7" s="1270"/>
      <c r="D7" s="1270"/>
      <c r="E7" s="1270"/>
      <c r="F7" s="1270"/>
      <c r="G7" s="1270"/>
      <c r="H7" s="1271"/>
      <c r="I7" s="1265"/>
      <c r="J7" s="1264"/>
      <c r="K7" s="1264"/>
    </row>
    <row r="8" spans="2:11" ht="52.5" hidden="1" customHeight="1">
      <c r="B8" s="2197" t="s">
        <v>1118</v>
      </c>
      <c r="C8" s="2197"/>
      <c r="D8" s="2197"/>
      <c r="E8" s="2197"/>
      <c r="F8" s="2197"/>
      <c r="G8" s="2197"/>
      <c r="H8" s="2197"/>
      <c r="I8" s="1265"/>
      <c r="J8" s="1264"/>
      <c r="K8" s="1264"/>
    </row>
    <row r="9" spans="2:11" hidden="1">
      <c r="B9" s="1272"/>
      <c r="C9" s="1270"/>
      <c r="D9" s="1270"/>
      <c r="E9" s="1270"/>
      <c r="F9" s="1270"/>
      <c r="G9" s="1270"/>
      <c r="H9" s="1271"/>
      <c r="I9" s="1265"/>
      <c r="J9" s="1264"/>
      <c r="K9" s="1264"/>
    </row>
    <row r="10" spans="2:11" ht="15">
      <c r="B10" s="1273" t="s">
        <v>1471</v>
      </c>
      <c r="C10" s="1270"/>
      <c r="D10" s="1270"/>
      <c r="E10" s="1270"/>
      <c r="F10" s="1270"/>
      <c r="G10" s="1270"/>
      <c r="H10" s="1271"/>
      <c r="I10" s="1265"/>
      <c r="J10" s="1265"/>
      <c r="K10" s="1265"/>
    </row>
    <row r="11" spans="2:11" s="1277" customFormat="1">
      <c r="B11" s="1274"/>
      <c r="C11" s="1275"/>
      <c r="D11" s="1275"/>
      <c r="E11" s="1275"/>
      <c r="F11" s="1275"/>
      <c r="G11" s="1275"/>
      <c r="H11" s="1275"/>
      <c r="I11" s="1276"/>
      <c r="J11" s="1276"/>
      <c r="K11" s="1276"/>
    </row>
    <row r="12" spans="2:11" s="1277" customFormat="1" ht="15" hidden="1">
      <c r="B12" s="1278" t="s">
        <v>1119</v>
      </c>
      <c r="C12" s="1279"/>
      <c r="D12" s="1279"/>
      <c r="E12" s="1279"/>
      <c r="F12" s="1279"/>
      <c r="G12" s="1279"/>
      <c r="H12" s="1280"/>
      <c r="I12" s="1276"/>
      <c r="J12" s="1276"/>
      <c r="K12" s="1276"/>
    </row>
    <row r="13" spans="2:11" s="1277" customFormat="1" ht="15" hidden="1">
      <c r="B13" s="1281" t="s">
        <v>1120</v>
      </c>
      <c r="C13" s="1279"/>
      <c r="D13" s="1279"/>
      <c r="E13" s="1279"/>
      <c r="F13" s="1279"/>
      <c r="G13" s="1279"/>
      <c r="H13" s="1280"/>
      <c r="I13" s="1276"/>
      <c r="J13" s="1276"/>
      <c r="K13" s="1276"/>
    </row>
    <row r="14" spans="2:11" s="1277" customFormat="1" ht="53.25" hidden="1" customHeight="1">
      <c r="B14" s="2198" t="s">
        <v>1121</v>
      </c>
      <c r="C14" s="2198"/>
      <c r="D14" s="2198"/>
      <c r="E14" s="2198"/>
      <c r="F14" s="2198"/>
      <c r="G14" s="2198"/>
      <c r="H14" s="2198"/>
      <c r="I14" s="1276"/>
      <c r="J14" s="1276"/>
      <c r="K14" s="1276"/>
    </row>
    <row r="15" spans="2:11" s="1277" customFormat="1" ht="15" hidden="1">
      <c r="B15" s="1282"/>
      <c r="C15" s="1283"/>
      <c r="D15" s="1283"/>
      <c r="E15" s="1283"/>
      <c r="F15" s="1283"/>
      <c r="G15" s="1283"/>
      <c r="H15" s="1283"/>
      <c r="I15" s="1276"/>
      <c r="J15" s="1276"/>
      <c r="K15" s="1276"/>
    </row>
    <row r="16" spans="2:11" s="1277" customFormat="1" ht="15" hidden="1">
      <c r="B16" s="1284" t="s">
        <v>1122</v>
      </c>
      <c r="C16" s="1285"/>
      <c r="D16" s="1285"/>
      <c r="E16" s="1285"/>
      <c r="F16" s="1285"/>
      <c r="G16" s="1285"/>
      <c r="H16" s="1285"/>
      <c r="I16" s="1276"/>
      <c r="J16" s="1276"/>
      <c r="K16" s="1276"/>
    </row>
    <row r="17" spans="2:11" s="1277" customFormat="1" hidden="1">
      <c r="B17" s="2199" t="s">
        <v>1123</v>
      </c>
      <c r="C17" s="2199"/>
      <c r="D17" s="2199"/>
      <c r="E17" s="2199"/>
      <c r="F17" s="2199"/>
      <c r="G17" s="2199"/>
      <c r="H17" s="2199"/>
      <c r="I17" s="1276"/>
      <c r="J17" s="1276"/>
      <c r="K17" s="1276"/>
    </row>
    <row r="18" spans="2:11" s="1277" customFormat="1" hidden="1">
      <c r="B18" s="2199"/>
      <c r="C18" s="2199"/>
      <c r="D18" s="2199"/>
      <c r="E18" s="2199"/>
      <c r="F18" s="2199"/>
      <c r="G18" s="2199"/>
      <c r="H18" s="2199"/>
      <c r="I18" s="1276"/>
      <c r="J18" s="1276"/>
      <c r="K18" s="1276"/>
    </row>
    <row r="19" spans="2:11" s="1277" customFormat="1" ht="31.5" hidden="1" customHeight="1">
      <c r="B19" s="1286"/>
      <c r="C19" s="2200" t="s">
        <v>1124</v>
      </c>
      <c r="D19" s="2200"/>
      <c r="E19" s="2200"/>
      <c r="F19" s="2200" t="s">
        <v>1125</v>
      </c>
      <c r="G19" s="2200"/>
      <c r="H19" s="2200"/>
      <c r="I19" s="1276"/>
      <c r="J19" s="1276"/>
      <c r="K19" s="1276"/>
    </row>
    <row r="20" spans="2:11" s="1277" customFormat="1" ht="30" hidden="1">
      <c r="B20" s="1287"/>
      <c r="C20" s="1288" t="s">
        <v>1126</v>
      </c>
      <c r="D20" s="1288" t="s">
        <v>401</v>
      </c>
      <c r="E20" s="1288" t="s">
        <v>1127</v>
      </c>
      <c r="F20" s="1288" t="s">
        <v>1126</v>
      </c>
      <c r="G20" s="1288" t="s">
        <v>401</v>
      </c>
      <c r="H20" s="1288" t="s">
        <v>1128</v>
      </c>
      <c r="I20" s="1276"/>
      <c r="J20" s="1289"/>
      <c r="K20" s="1289"/>
    </row>
    <row r="21" spans="2:11" s="1277" customFormat="1" ht="15" hidden="1">
      <c r="B21" s="1282" t="s">
        <v>136</v>
      </c>
      <c r="C21" s="1285"/>
      <c r="D21" s="1285"/>
      <c r="E21" s="1290"/>
      <c r="F21" s="1290"/>
      <c r="G21" s="1290"/>
      <c r="H21" s="1291"/>
      <c r="I21" s="1276"/>
      <c r="J21" s="1289"/>
      <c r="K21" s="1289"/>
    </row>
    <row r="22" spans="2:11" s="1277" customFormat="1" ht="27" hidden="1">
      <c r="B22" s="1292" t="s">
        <v>1129</v>
      </c>
      <c r="C22" s="1293"/>
      <c r="D22" s="1293"/>
      <c r="E22" s="1293"/>
      <c r="F22" s="1293">
        <f>C22</f>
        <v>0</v>
      </c>
      <c r="G22" s="1293">
        <f>D22</f>
        <v>0</v>
      </c>
      <c r="H22" s="1293">
        <f>E22</f>
        <v>0</v>
      </c>
      <c r="I22" s="1294"/>
      <c r="J22" s="1294"/>
      <c r="K22" s="1289"/>
    </row>
    <row r="23" spans="2:11" s="1277" customFormat="1" ht="15" hidden="1">
      <c r="B23" s="1295" t="s">
        <v>15</v>
      </c>
      <c r="C23" s="1296">
        <f t="shared" ref="C23:H23" si="0">ROUND(SUM(C22),2)</f>
        <v>0</v>
      </c>
      <c r="D23" s="1296">
        <f t="shared" si="0"/>
        <v>0</v>
      </c>
      <c r="E23" s="1296">
        <f t="shared" si="0"/>
        <v>0</v>
      </c>
      <c r="F23" s="1296">
        <f t="shared" si="0"/>
        <v>0</v>
      </c>
      <c r="G23" s="1296">
        <f t="shared" si="0"/>
        <v>0</v>
      </c>
      <c r="H23" s="1296">
        <f t="shared" si="0"/>
        <v>0</v>
      </c>
      <c r="I23" s="1276"/>
      <c r="J23" s="1289"/>
      <c r="K23" s="1289"/>
    </row>
    <row r="24" spans="2:11" s="1277" customFormat="1" ht="15" customHeight="1">
      <c r="B24" s="2201" t="s">
        <v>1130</v>
      </c>
      <c r="C24" s="2201"/>
      <c r="D24" s="2201"/>
      <c r="E24" s="2201"/>
      <c r="F24" s="2201"/>
      <c r="G24" s="2201"/>
      <c r="H24" s="2201"/>
      <c r="I24" s="1276"/>
      <c r="J24" s="1289"/>
      <c r="K24" s="1289"/>
    </row>
    <row r="25" spans="2:11" s="1277" customFormat="1" ht="15" customHeight="1">
      <c r="B25" s="2201"/>
      <c r="C25" s="2201"/>
      <c r="D25" s="2201"/>
      <c r="E25" s="2201"/>
      <c r="F25" s="2201"/>
      <c r="G25" s="2201"/>
      <c r="H25" s="2201"/>
      <c r="I25" s="1276"/>
      <c r="J25" s="1289"/>
      <c r="K25" s="1289"/>
    </row>
    <row r="26" spans="2:11" ht="27.75" customHeight="1">
      <c r="B26" s="2187" t="s">
        <v>1131</v>
      </c>
      <c r="C26" s="2187"/>
      <c r="D26" s="2187"/>
      <c r="E26" s="2187"/>
      <c r="F26" s="2187"/>
      <c r="G26" s="2187"/>
      <c r="H26" s="2187"/>
      <c r="I26" s="1265"/>
      <c r="J26" s="1264"/>
      <c r="K26" s="1264"/>
    </row>
    <row r="27" spans="2:11" ht="15">
      <c r="B27" s="1297" t="s">
        <v>1132</v>
      </c>
      <c r="C27" s="1298"/>
      <c r="D27" s="1298"/>
      <c r="E27" s="1298"/>
      <c r="F27" s="1298"/>
      <c r="G27" s="1298"/>
      <c r="H27" s="1298"/>
      <c r="I27" s="1298"/>
      <c r="J27" s="1264"/>
      <c r="K27" s="1264"/>
    </row>
    <row r="28" spans="2:11" ht="15">
      <c r="B28" s="1297"/>
      <c r="C28" s="1298"/>
      <c r="D28" s="1298"/>
      <c r="E28" s="1298"/>
      <c r="F28" s="1298"/>
      <c r="G28" s="1298"/>
      <c r="H28" s="1298"/>
      <c r="I28" s="1298"/>
      <c r="J28" s="1264"/>
      <c r="K28" s="1264"/>
    </row>
    <row r="29" spans="2:11">
      <c r="B29" s="1298" t="s">
        <v>1133</v>
      </c>
      <c r="C29" s="1298"/>
      <c r="D29" s="1298"/>
      <c r="E29" s="1298"/>
      <c r="F29" s="1298"/>
      <c r="G29" s="1298"/>
      <c r="H29" s="1298"/>
      <c r="I29" s="1298"/>
      <c r="J29" s="1264"/>
      <c r="K29" s="1264"/>
    </row>
    <row r="30" spans="2:11">
      <c r="B30" s="1298"/>
      <c r="C30" s="1298"/>
      <c r="D30" s="1298"/>
      <c r="E30" s="1298"/>
      <c r="F30" s="1298"/>
      <c r="G30" s="1298"/>
      <c r="H30" s="1298"/>
      <c r="I30" s="1298"/>
      <c r="J30" s="1264"/>
      <c r="K30" s="1264"/>
    </row>
    <row r="31" spans="2:11" ht="15" customHeight="1">
      <c r="B31" s="1299" t="s">
        <v>1</v>
      </c>
      <c r="C31" s="1300" t="s">
        <v>1020</v>
      </c>
      <c r="D31" s="2202" t="s">
        <v>1134</v>
      </c>
      <c r="E31" s="2202"/>
      <c r="F31" s="1300" t="s">
        <v>1135</v>
      </c>
      <c r="G31" s="1301" t="s">
        <v>1136</v>
      </c>
      <c r="H31" s="1264"/>
      <c r="I31" s="1264"/>
    </row>
    <row r="32" spans="2:11" ht="36.75" customHeight="1">
      <c r="B32" s="1302"/>
      <c r="C32" s="1303"/>
      <c r="D32" s="2196"/>
      <c r="E32" s="2196"/>
      <c r="F32" s="1304"/>
      <c r="G32" s="1305"/>
      <c r="H32" s="1264"/>
      <c r="I32" s="1264"/>
    </row>
    <row r="33" spans="2:9" ht="40.5">
      <c r="B33" s="1306"/>
      <c r="C33" s="1307"/>
      <c r="D33" s="1308" t="s">
        <v>1137</v>
      </c>
      <c r="E33" s="1309" t="s">
        <v>1138</v>
      </c>
      <c r="F33" s="1307"/>
      <c r="G33" s="1310"/>
      <c r="H33" s="1264"/>
      <c r="I33" s="1264"/>
    </row>
    <row r="34" spans="2:9" ht="15">
      <c r="B34" s="1376" t="s">
        <v>1139</v>
      </c>
      <c r="C34" s="1377"/>
      <c r="D34" s="1377"/>
      <c r="E34" s="1377"/>
      <c r="F34" s="1377"/>
      <c r="G34" s="1378"/>
      <c r="H34" s="1264"/>
      <c r="I34" s="1264"/>
    </row>
    <row r="35" spans="2:9" ht="15">
      <c r="B35" s="1311" t="s">
        <v>138</v>
      </c>
      <c r="C35" s="1312"/>
      <c r="D35" s="1312"/>
      <c r="E35" s="1312"/>
      <c r="F35" s="1312"/>
      <c r="G35" s="1313"/>
      <c r="H35" s="1264"/>
      <c r="I35" s="1264"/>
    </row>
    <row r="36" spans="2:9">
      <c r="B36" s="1314" t="s">
        <v>1140</v>
      </c>
      <c r="C36" s="1315">
        <v>24475286</v>
      </c>
      <c r="D36" s="1315"/>
      <c r="E36" s="1315"/>
      <c r="F36" s="1315">
        <v>24475286</v>
      </c>
      <c r="G36" s="1316">
        <f t="shared" ref="G36:G40" si="1">F36</f>
        <v>24475286</v>
      </c>
      <c r="H36" s="1264"/>
      <c r="I36" s="1264"/>
    </row>
    <row r="37" spans="2:9" ht="15">
      <c r="B37" s="1311" t="s">
        <v>36</v>
      </c>
      <c r="C37" s="1315"/>
      <c r="D37" s="1315"/>
      <c r="E37" s="1315"/>
      <c r="F37" s="1315">
        <v>0</v>
      </c>
      <c r="G37" s="1316">
        <f t="shared" si="1"/>
        <v>0</v>
      </c>
      <c r="H37" s="1264"/>
      <c r="I37" s="1264"/>
    </row>
    <row r="38" spans="2:9">
      <c r="B38" s="1314" t="s">
        <v>1181</v>
      </c>
      <c r="C38" s="1315">
        <v>4326293</v>
      </c>
      <c r="D38" s="1315"/>
      <c r="E38" s="1315"/>
      <c r="F38" s="1315">
        <v>4326293</v>
      </c>
      <c r="G38" s="1316">
        <f t="shared" si="1"/>
        <v>4326293</v>
      </c>
      <c r="H38" s="1264"/>
      <c r="I38" s="1264"/>
    </row>
    <row r="39" spans="2:9" hidden="1">
      <c r="B39" s="1314" t="s">
        <v>1141</v>
      </c>
      <c r="C39" s="1315">
        <v>0</v>
      </c>
      <c r="D39" s="1315"/>
      <c r="E39" s="1315"/>
      <c r="F39" s="1315">
        <v>0</v>
      </c>
      <c r="G39" s="1316">
        <f t="shared" si="1"/>
        <v>0</v>
      </c>
      <c r="H39" s="1264"/>
      <c r="I39" s="1264"/>
    </row>
    <row r="40" spans="2:9">
      <c r="B40" s="1314" t="s">
        <v>1180</v>
      </c>
      <c r="C40" s="1315">
        <v>190753</v>
      </c>
      <c r="D40" s="1315"/>
      <c r="E40" s="1315"/>
      <c r="F40" s="1315">
        <v>190753</v>
      </c>
      <c r="G40" s="1316">
        <f t="shared" si="1"/>
        <v>190753</v>
      </c>
      <c r="H40" s="1264"/>
      <c r="I40" s="1264"/>
    </row>
    <row r="41" spans="2:9">
      <c r="B41" s="1314"/>
      <c r="C41" s="1315"/>
      <c r="D41" s="1315"/>
      <c r="E41" s="1315"/>
      <c r="F41" s="1315"/>
      <c r="G41" s="1316"/>
      <c r="H41" s="1264"/>
      <c r="I41" s="1264"/>
    </row>
    <row r="42" spans="2:9" ht="15">
      <c r="B42" s="1311" t="s">
        <v>15</v>
      </c>
      <c r="C42" s="1317">
        <f t="shared" ref="C42:G42" si="2">SUM(C36:C40)</f>
        <v>28992332</v>
      </c>
      <c r="D42" s="1317">
        <f t="shared" si="2"/>
        <v>0</v>
      </c>
      <c r="E42" s="1317">
        <f t="shared" si="2"/>
        <v>0</v>
      </c>
      <c r="F42" s="1317">
        <f t="shared" si="2"/>
        <v>28992332</v>
      </c>
      <c r="G42" s="1318">
        <f t="shared" si="2"/>
        <v>28992332</v>
      </c>
      <c r="H42" s="1264"/>
      <c r="I42" s="1264"/>
    </row>
    <row r="43" spans="2:9">
      <c r="B43" s="1314"/>
      <c r="C43" s="1312"/>
      <c r="D43" s="1312"/>
      <c r="E43" s="1312"/>
      <c r="F43" s="1312"/>
      <c r="G43" s="1313"/>
      <c r="H43" s="1264"/>
      <c r="I43" s="1264"/>
    </row>
    <row r="44" spans="2:9" ht="15">
      <c r="B44" s="1311" t="s">
        <v>1142</v>
      </c>
      <c r="C44" s="1312"/>
      <c r="D44" s="1312"/>
      <c r="E44" s="1312"/>
      <c r="F44" s="1312"/>
      <c r="G44" s="1313"/>
      <c r="H44" s="1264"/>
      <c r="I44" s="1264"/>
    </row>
    <row r="45" spans="2:9" ht="15" hidden="1">
      <c r="B45" s="1311" t="s">
        <v>138</v>
      </c>
      <c r="C45" s="1319"/>
      <c r="D45" s="1312"/>
      <c r="E45" s="1312"/>
      <c r="F45" s="1320"/>
      <c r="G45" s="1321"/>
      <c r="H45" s="1264"/>
      <c r="I45" s="1264"/>
    </row>
    <row r="46" spans="2:9" hidden="1">
      <c r="B46" s="1322" t="s">
        <v>1143</v>
      </c>
      <c r="C46" s="1315">
        <v>0</v>
      </c>
      <c r="D46" s="1315"/>
      <c r="E46" s="1315"/>
      <c r="F46" s="1315">
        <f>SUM(C46:E46)</f>
        <v>0</v>
      </c>
      <c r="G46" s="1316">
        <f t="shared" ref="G46:G50" si="3">F46</f>
        <v>0</v>
      </c>
      <c r="H46" s="1264"/>
      <c r="I46" s="1264"/>
    </row>
    <row r="47" spans="2:9" ht="15">
      <c r="B47" s="1311" t="s">
        <v>36</v>
      </c>
      <c r="C47" s="1315"/>
      <c r="D47" s="1315"/>
      <c r="E47" s="1315"/>
      <c r="F47" s="1315"/>
      <c r="G47" s="1316"/>
      <c r="H47" s="1264"/>
      <c r="I47" s="1264"/>
    </row>
    <row r="48" spans="2:9">
      <c r="B48" s="1314" t="s">
        <v>1271</v>
      </c>
      <c r="C48" s="1315">
        <v>2991246724</v>
      </c>
      <c r="D48" s="1315"/>
      <c r="E48" s="1315"/>
      <c r="F48" s="1315">
        <v>2991246724</v>
      </c>
      <c r="G48" s="1316">
        <f t="shared" si="3"/>
        <v>2991246724</v>
      </c>
      <c r="H48" s="1264"/>
      <c r="I48" s="1264"/>
    </row>
    <row r="49" spans="2:11">
      <c r="B49" s="1314" t="s">
        <v>8</v>
      </c>
      <c r="C49" s="1315">
        <v>432022433</v>
      </c>
      <c r="D49" s="1315"/>
      <c r="E49" s="1315"/>
      <c r="F49" s="1315">
        <v>432022433</v>
      </c>
      <c r="G49" s="1316">
        <f t="shared" si="3"/>
        <v>432022433</v>
      </c>
      <c r="H49" s="1264"/>
      <c r="I49" s="1264"/>
    </row>
    <row r="50" spans="2:11">
      <c r="B50" s="1314" t="s">
        <v>1144</v>
      </c>
      <c r="C50" s="1315">
        <v>37013099716</v>
      </c>
      <c r="D50" s="1315"/>
      <c r="E50" s="1315"/>
      <c r="F50" s="1315">
        <v>37013099716</v>
      </c>
      <c r="G50" s="1316">
        <f t="shared" si="3"/>
        <v>37013099716</v>
      </c>
      <c r="H50" s="1264"/>
      <c r="I50" s="1264"/>
    </row>
    <row r="51" spans="2:11" ht="15">
      <c r="B51" s="1311" t="s">
        <v>15</v>
      </c>
      <c r="C51" s="1317">
        <f t="shared" ref="C51:G51" si="4">SUM(C46:C50)</f>
        <v>40436368873</v>
      </c>
      <c r="D51" s="1317">
        <f t="shared" si="4"/>
        <v>0</v>
      </c>
      <c r="E51" s="1317">
        <f t="shared" si="4"/>
        <v>0</v>
      </c>
      <c r="F51" s="1317">
        <f t="shared" si="4"/>
        <v>40436368873</v>
      </c>
      <c r="G51" s="1318">
        <f t="shared" si="4"/>
        <v>40436368873</v>
      </c>
      <c r="H51" s="1264"/>
      <c r="I51" s="1264"/>
    </row>
    <row r="52" spans="2:11">
      <c r="B52" s="1323"/>
      <c r="C52" s="1324"/>
      <c r="D52" s="1324"/>
      <c r="E52" s="1324"/>
      <c r="F52" s="1324"/>
      <c r="G52" s="1325"/>
      <c r="H52" s="1264"/>
      <c r="I52" s="1264"/>
    </row>
    <row r="53" spans="2:11">
      <c r="B53" s="1298"/>
      <c r="C53" s="1298"/>
      <c r="D53" s="1298"/>
      <c r="E53" s="1298"/>
      <c r="F53" s="1298"/>
      <c r="G53" s="1298"/>
      <c r="H53" s="1298"/>
      <c r="I53" s="1298"/>
      <c r="J53" s="1264"/>
      <c r="K53" s="1264"/>
    </row>
    <row r="54" spans="2:11">
      <c r="B54" s="1298" t="s">
        <v>1145</v>
      </c>
      <c r="C54" s="1298"/>
      <c r="D54" s="1298"/>
      <c r="E54" s="1298"/>
      <c r="F54" s="1298"/>
      <c r="G54" s="1298"/>
      <c r="H54" s="1298"/>
      <c r="I54" s="1298"/>
      <c r="J54" s="1264"/>
      <c r="K54" s="1264"/>
    </row>
    <row r="55" spans="2:11">
      <c r="B55" s="1298"/>
      <c r="C55" s="1298"/>
      <c r="D55" s="1298"/>
      <c r="E55" s="1298"/>
      <c r="F55" s="1298"/>
      <c r="G55" s="1298"/>
      <c r="H55" s="1298"/>
      <c r="I55" s="1298"/>
      <c r="J55" s="1264"/>
      <c r="K55" s="1264"/>
    </row>
    <row r="56" spans="2:11" ht="15" customHeight="1">
      <c r="B56" s="1299" t="s">
        <v>1</v>
      </c>
      <c r="C56" s="1300" t="s">
        <v>1020</v>
      </c>
      <c r="D56" s="2195" t="s">
        <v>1134</v>
      </c>
      <c r="E56" s="2195"/>
      <c r="F56" s="1300" t="s">
        <v>1135</v>
      </c>
      <c r="G56" s="1301" t="s">
        <v>1136</v>
      </c>
      <c r="H56" s="1264"/>
      <c r="I56" s="1264"/>
    </row>
    <row r="57" spans="2:11" ht="13.5" customHeight="1">
      <c r="B57" s="1302"/>
      <c r="C57" s="1303"/>
      <c r="D57" s="2196"/>
      <c r="E57" s="2196"/>
      <c r="F57" s="1304"/>
      <c r="G57" s="1305"/>
      <c r="H57" s="1264"/>
      <c r="I57" s="1264"/>
    </row>
    <row r="58" spans="2:11" ht="40.5">
      <c r="B58" s="1306"/>
      <c r="C58" s="1307"/>
      <c r="D58" s="1308" t="s">
        <v>1137</v>
      </c>
      <c r="E58" s="1309" t="s">
        <v>1138</v>
      </c>
      <c r="F58" s="1307"/>
      <c r="G58" s="1310"/>
      <c r="H58" s="1264"/>
      <c r="I58" s="1264"/>
    </row>
    <row r="59" spans="2:11" ht="15">
      <c r="B59" s="1311" t="s">
        <v>1139</v>
      </c>
      <c r="C59" s="1312"/>
      <c r="D59" s="1312"/>
      <c r="E59" s="1312"/>
      <c r="F59" s="1312"/>
      <c r="G59" s="1313"/>
      <c r="H59" s="1264"/>
      <c r="I59" s="1264"/>
    </row>
    <row r="60" spans="2:11" ht="15">
      <c r="B60" s="1311" t="s">
        <v>138</v>
      </c>
      <c r="C60" s="1312"/>
      <c r="D60" s="1312"/>
      <c r="E60" s="1312"/>
      <c r="F60" s="1312"/>
      <c r="G60" s="1313"/>
      <c r="H60" s="1264"/>
      <c r="I60" s="1264"/>
    </row>
    <row r="61" spans="2:11">
      <c r="B61" s="1314" t="s">
        <v>1140</v>
      </c>
      <c r="C61" s="1315">
        <v>46651535</v>
      </c>
      <c r="D61" s="1315"/>
      <c r="E61" s="1315"/>
      <c r="F61" s="1315">
        <v>46651535</v>
      </c>
      <c r="G61" s="1316">
        <f t="shared" ref="G61:G65" si="5">F61</f>
        <v>46651535</v>
      </c>
      <c r="H61" s="1264"/>
      <c r="I61" s="1264"/>
    </row>
    <row r="62" spans="2:11" ht="15">
      <c r="B62" s="1311" t="s">
        <v>36</v>
      </c>
      <c r="C62" s="1315"/>
      <c r="D62" s="1315"/>
      <c r="E62" s="1315"/>
      <c r="F62" s="1315">
        <v>0</v>
      </c>
      <c r="G62" s="1316">
        <f t="shared" si="5"/>
        <v>0</v>
      </c>
      <c r="H62" s="1264"/>
      <c r="I62" s="1264"/>
    </row>
    <row r="63" spans="2:11">
      <c r="B63" s="1314" t="s">
        <v>1270</v>
      </c>
      <c r="C63" s="1315">
        <v>34120230</v>
      </c>
      <c r="D63" s="1315"/>
      <c r="E63" s="1315"/>
      <c r="F63" s="1315">
        <v>34120230</v>
      </c>
      <c r="G63" s="1316">
        <f t="shared" si="5"/>
        <v>34120230</v>
      </c>
      <c r="H63" s="1264"/>
      <c r="I63" s="1264"/>
    </row>
    <row r="64" spans="2:11">
      <c r="B64" s="1314" t="s">
        <v>1269</v>
      </c>
      <c r="C64" s="1315">
        <v>0</v>
      </c>
      <c r="D64" s="1315"/>
      <c r="E64" s="1315">
        <v>28282184</v>
      </c>
      <c r="F64" s="1315">
        <v>28282184</v>
      </c>
      <c r="G64" s="1316">
        <f t="shared" si="5"/>
        <v>28282184</v>
      </c>
      <c r="H64" s="1264"/>
      <c r="I64" s="1264"/>
    </row>
    <row r="65" spans="2:11">
      <c r="B65" s="1314" t="s">
        <v>1268</v>
      </c>
      <c r="C65" s="1315">
        <v>243990</v>
      </c>
      <c r="D65" s="1315"/>
      <c r="E65" s="1315"/>
      <c r="F65" s="1315">
        <v>243990</v>
      </c>
      <c r="G65" s="1316">
        <f t="shared" si="5"/>
        <v>243990</v>
      </c>
      <c r="H65" s="1264"/>
      <c r="I65" s="1264"/>
    </row>
    <row r="66" spans="2:11">
      <c r="B66" s="1314"/>
      <c r="C66" s="1315"/>
      <c r="D66" s="1315"/>
      <c r="E66" s="1315"/>
      <c r="F66" s="1315"/>
      <c r="G66" s="1316"/>
      <c r="H66" s="1264"/>
      <c r="I66" s="1264"/>
    </row>
    <row r="67" spans="2:11" ht="15">
      <c r="B67" s="1311" t="s">
        <v>15</v>
      </c>
      <c r="C67" s="1317">
        <f t="shared" ref="C67:G67" si="6">SUM(C61:C65)</f>
        <v>81015755</v>
      </c>
      <c r="D67" s="1317">
        <f t="shared" si="6"/>
        <v>0</v>
      </c>
      <c r="E67" s="1317">
        <f t="shared" si="6"/>
        <v>28282184</v>
      </c>
      <c r="F67" s="1317">
        <f t="shared" si="6"/>
        <v>109297939</v>
      </c>
      <c r="G67" s="1318">
        <f t="shared" si="6"/>
        <v>109297939</v>
      </c>
      <c r="H67" s="1264"/>
      <c r="I67" s="1264"/>
    </row>
    <row r="68" spans="2:11">
      <c r="B68" s="1314"/>
      <c r="C68" s="1312"/>
      <c r="D68" s="1312"/>
      <c r="E68" s="1312"/>
      <c r="F68" s="1312"/>
      <c r="G68" s="1313"/>
      <c r="H68" s="1264"/>
      <c r="I68" s="1264"/>
    </row>
    <row r="69" spans="2:11" ht="15">
      <c r="B69" s="1311" t="s">
        <v>1142</v>
      </c>
      <c r="C69" s="1312"/>
      <c r="D69" s="1312"/>
      <c r="E69" s="1312"/>
      <c r="F69" s="1312"/>
      <c r="G69" s="1313"/>
      <c r="H69" s="1264"/>
      <c r="I69" s="1264"/>
    </row>
    <row r="70" spans="2:11" ht="15" hidden="1">
      <c r="B70" s="1311" t="s">
        <v>138</v>
      </c>
      <c r="C70" s="1319"/>
      <c r="D70" s="1312"/>
      <c r="E70" s="1312"/>
      <c r="F70" s="1320"/>
      <c r="G70" s="1321"/>
      <c r="H70" s="1264"/>
      <c r="I70" s="1264"/>
    </row>
    <row r="71" spans="2:11" hidden="1">
      <c r="B71" s="1322" t="s">
        <v>1143</v>
      </c>
      <c r="C71" s="1315"/>
      <c r="D71" s="1315"/>
      <c r="E71" s="1315"/>
      <c r="F71" s="1315">
        <f>SUM(C71:E71)</f>
        <v>0</v>
      </c>
      <c r="G71" s="1316">
        <f t="shared" ref="G71" si="7">F71</f>
        <v>0</v>
      </c>
      <c r="H71" s="1264"/>
      <c r="I71" s="1264"/>
    </row>
    <row r="72" spans="2:11" ht="15">
      <c r="B72" s="1311" t="s">
        <v>36</v>
      </c>
      <c r="C72" s="1315"/>
      <c r="D72" s="1315"/>
      <c r="E72" s="1315"/>
      <c r="F72" s="1315"/>
      <c r="G72" s="1316"/>
      <c r="H72" s="1264"/>
      <c r="I72" s="1264"/>
    </row>
    <row r="73" spans="2:11">
      <c r="B73" s="1314" t="s">
        <v>1271</v>
      </c>
      <c r="C73" s="1315">
        <v>369937109</v>
      </c>
      <c r="D73" s="1315"/>
      <c r="E73" s="1315"/>
      <c r="F73" s="1315">
        <v>369937109</v>
      </c>
      <c r="G73" s="1316">
        <f t="shared" ref="G73:G75" si="8">F73</f>
        <v>369937109</v>
      </c>
      <c r="H73" s="1264"/>
      <c r="I73" s="1264"/>
    </row>
    <row r="74" spans="2:11">
      <c r="B74" s="1314" t="s">
        <v>1272</v>
      </c>
      <c r="C74" s="1315">
        <v>474988944</v>
      </c>
      <c r="D74" s="1315"/>
      <c r="E74" s="1315"/>
      <c r="F74" s="1315">
        <v>474988944</v>
      </c>
      <c r="G74" s="1316">
        <f t="shared" si="8"/>
        <v>474988944</v>
      </c>
      <c r="H74" s="1264"/>
      <c r="I74" s="1264"/>
    </row>
    <row r="75" spans="2:11">
      <c r="B75" s="1314" t="s">
        <v>1144</v>
      </c>
      <c r="C75" s="1315">
        <v>34761320481</v>
      </c>
      <c r="D75" s="1315"/>
      <c r="E75" s="1315"/>
      <c r="F75" s="1315">
        <v>34761320481</v>
      </c>
      <c r="G75" s="1316">
        <f t="shared" si="8"/>
        <v>34761320481</v>
      </c>
      <c r="H75" s="1264"/>
      <c r="I75" s="1264"/>
    </row>
    <row r="76" spans="2:11" ht="15">
      <c r="B76" s="1311" t="s">
        <v>15</v>
      </c>
      <c r="C76" s="1317">
        <f t="shared" ref="C76:G76" si="9">SUM(C71:C75)</f>
        <v>35606246534</v>
      </c>
      <c r="D76" s="1317">
        <f t="shared" si="9"/>
        <v>0</v>
      </c>
      <c r="E76" s="1317">
        <f t="shared" si="9"/>
        <v>0</v>
      </c>
      <c r="F76" s="1317">
        <f t="shared" si="9"/>
        <v>35606246534</v>
      </c>
      <c r="G76" s="1318">
        <f t="shared" si="9"/>
        <v>35606246534</v>
      </c>
      <c r="H76" s="1264"/>
      <c r="I76" s="1264"/>
    </row>
    <row r="77" spans="2:11">
      <c r="B77" s="1323"/>
      <c r="C77" s="1324"/>
      <c r="D77" s="1324"/>
      <c r="E77" s="1324"/>
      <c r="F77" s="1324"/>
      <c r="G77" s="1325"/>
      <c r="H77" s="1264"/>
      <c r="I77" s="1264"/>
    </row>
    <row r="78" spans="2:11">
      <c r="B78" s="1298"/>
      <c r="C78" s="1298"/>
      <c r="D78" s="1298"/>
      <c r="E78" s="1298"/>
      <c r="F78" s="1298"/>
      <c r="G78" s="1298"/>
      <c r="H78" s="1298"/>
      <c r="I78" s="1298"/>
      <c r="J78" s="1264"/>
      <c r="K78" s="1264"/>
    </row>
    <row r="79" spans="2:11">
      <c r="B79" s="1298" t="s">
        <v>1146</v>
      </c>
      <c r="C79" s="1298"/>
      <c r="D79" s="1298"/>
      <c r="E79" s="1298"/>
      <c r="F79" s="1298"/>
      <c r="G79" s="1298"/>
      <c r="H79" s="1298"/>
      <c r="I79" s="1298"/>
      <c r="J79" s="1264"/>
      <c r="K79" s="1264"/>
    </row>
    <row r="80" spans="2:11">
      <c r="B80" s="1298"/>
      <c r="C80" s="1298"/>
      <c r="D80" s="1298"/>
      <c r="E80" s="1298"/>
      <c r="F80" s="1298"/>
      <c r="G80" s="1298"/>
      <c r="H80" s="1298"/>
      <c r="I80" s="1298"/>
      <c r="J80" s="1264"/>
      <c r="K80" s="1264"/>
    </row>
    <row r="81" spans="2:9" ht="15" customHeight="1">
      <c r="B81" s="1299" t="s">
        <v>1</v>
      </c>
      <c r="C81" s="1300" t="s">
        <v>1020</v>
      </c>
      <c r="D81" s="2195" t="s">
        <v>1134</v>
      </c>
      <c r="E81" s="2195"/>
      <c r="F81" s="1300" t="s">
        <v>1135</v>
      </c>
      <c r="G81" s="1301" t="s">
        <v>1136</v>
      </c>
      <c r="H81" s="1264"/>
      <c r="I81" s="1264"/>
    </row>
    <row r="82" spans="2:9" ht="13.5" customHeight="1">
      <c r="B82" s="1302"/>
      <c r="C82" s="1303"/>
      <c r="D82" s="2196"/>
      <c r="E82" s="2196"/>
      <c r="F82" s="1304"/>
      <c r="G82" s="1305"/>
      <c r="H82" s="1264"/>
      <c r="I82" s="1264"/>
    </row>
    <row r="83" spans="2:9" ht="40.5">
      <c r="B83" s="1306"/>
      <c r="C83" s="1307"/>
      <c r="D83" s="1308" t="s">
        <v>1137</v>
      </c>
      <c r="E83" s="1309" t="s">
        <v>1138</v>
      </c>
      <c r="F83" s="1307"/>
      <c r="G83" s="1310"/>
      <c r="H83" s="1264"/>
      <c r="I83" s="1264"/>
    </row>
    <row r="84" spans="2:9" ht="15">
      <c r="B84" s="1311" t="s">
        <v>1139</v>
      </c>
      <c r="C84" s="1312"/>
      <c r="D84" s="1312"/>
      <c r="E84" s="1312"/>
      <c r="F84" s="1312"/>
      <c r="G84" s="1313"/>
      <c r="H84" s="1264"/>
      <c r="I84" s="1264"/>
    </row>
    <row r="85" spans="2:9" ht="15">
      <c r="B85" s="1311" t="s">
        <v>138</v>
      </c>
      <c r="C85" s="1312"/>
      <c r="D85" s="1312"/>
      <c r="E85" s="1312"/>
      <c r="F85" s="1312"/>
      <c r="G85" s="1313"/>
      <c r="H85" s="1264"/>
      <c r="I85" s="1264"/>
    </row>
    <row r="86" spans="2:9">
      <c r="B86" s="1314" t="s">
        <v>1140</v>
      </c>
      <c r="C86" s="1315">
        <f>+BS_R!F20</f>
        <v>47869648</v>
      </c>
      <c r="D86" s="1315"/>
      <c r="E86" s="1315"/>
      <c r="F86" s="1315">
        <f>SUM(C86:E86)</f>
        <v>47869648</v>
      </c>
      <c r="G86" s="1316">
        <f t="shared" ref="G86:G90" si="10">F86</f>
        <v>47869648</v>
      </c>
      <c r="H86" s="1264"/>
      <c r="I86" s="1264"/>
    </row>
    <row r="87" spans="2:9" ht="15">
      <c r="B87" s="1311" t="s">
        <v>36</v>
      </c>
      <c r="C87" s="1315"/>
      <c r="D87" s="1315"/>
      <c r="E87" s="1315"/>
      <c r="F87" s="1315">
        <f>SUM(C87:E87)</f>
        <v>0</v>
      </c>
      <c r="G87" s="1316">
        <f t="shared" si="10"/>
        <v>0</v>
      </c>
      <c r="H87" s="1264"/>
      <c r="I87" s="1264"/>
    </row>
    <row r="88" spans="2:9">
      <c r="B88" s="1314" t="s">
        <v>1181</v>
      </c>
      <c r="C88" s="1315">
        <f>+BS_R!F33</f>
        <v>4601512</v>
      </c>
      <c r="D88" s="1315"/>
      <c r="E88" s="1315"/>
      <c r="F88" s="1315">
        <f>SUM(C88:E88)</f>
        <v>4601512</v>
      </c>
      <c r="G88" s="1316">
        <f t="shared" si="10"/>
        <v>4601512</v>
      </c>
      <c r="H88" s="1264"/>
      <c r="I88" s="1264"/>
    </row>
    <row r="89" spans="2:9" hidden="1">
      <c r="B89" s="1314" t="s">
        <v>1141</v>
      </c>
      <c r="C89" s="1315"/>
      <c r="D89" s="1315"/>
      <c r="E89" s="1315"/>
      <c r="F89" s="1315">
        <f>SUM(C89:E89)</f>
        <v>0</v>
      </c>
      <c r="G89" s="1316">
        <f t="shared" si="10"/>
        <v>0</v>
      </c>
      <c r="H89" s="1264"/>
      <c r="I89" s="1264"/>
    </row>
    <row r="90" spans="2:9">
      <c r="B90" s="1314" t="s">
        <v>1180</v>
      </c>
      <c r="C90" s="1315">
        <f>+BS_R!F36</f>
        <v>0</v>
      </c>
      <c r="D90" s="1315"/>
      <c r="E90" s="1315"/>
      <c r="F90" s="1315">
        <f>SUM(C90:E90)</f>
        <v>0</v>
      </c>
      <c r="G90" s="1316">
        <f t="shared" si="10"/>
        <v>0</v>
      </c>
      <c r="H90" s="1264"/>
      <c r="I90" s="1264"/>
    </row>
    <row r="91" spans="2:9">
      <c r="B91" s="1314"/>
      <c r="C91" s="1315"/>
      <c r="D91" s="1315"/>
      <c r="E91" s="1315"/>
      <c r="F91" s="1315"/>
      <c r="G91" s="1316"/>
      <c r="H91" s="1264"/>
      <c r="I91" s="1264"/>
    </row>
    <row r="92" spans="2:9" ht="15">
      <c r="B92" s="1311" t="s">
        <v>15</v>
      </c>
      <c r="C92" s="1317">
        <f t="shared" ref="C92:G92" si="11">SUM(C86:C90)</f>
        <v>52471160</v>
      </c>
      <c r="D92" s="1317">
        <f t="shared" si="11"/>
        <v>0</v>
      </c>
      <c r="E92" s="1317">
        <f t="shared" si="11"/>
        <v>0</v>
      </c>
      <c r="F92" s="1317">
        <f t="shared" si="11"/>
        <v>52471160</v>
      </c>
      <c r="G92" s="1318">
        <f t="shared" si="11"/>
        <v>52471160</v>
      </c>
      <c r="H92" s="1264"/>
      <c r="I92" s="1264"/>
    </row>
    <row r="93" spans="2:9">
      <c r="B93" s="1314"/>
      <c r="C93" s="1312"/>
      <c r="D93" s="1312"/>
      <c r="E93" s="1312"/>
      <c r="F93" s="1312"/>
      <c r="G93" s="1313"/>
      <c r="H93" s="1264"/>
      <c r="I93" s="1264"/>
    </row>
    <row r="94" spans="2:9" ht="15">
      <c r="B94" s="1311" t="s">
        <v>1142</v>
      </c>
      <c r="C94" s="1312"/>
      <c r="D94" s="1312"/>
      <c r="E94" s="1312"/>
      <c r="F94" s="1312"/>
      <c r="G94" s="1313"/>
      <c r="H94" s="1264"/>
      <c r="I94" s="1264"/>
    </row>
    <row r="95" spans="2:9" ht="15" hidden="1">
      <c r="B95" s="1311" t="s">
        <v>138</v>
      </c>
      <c r="C95" s="1319"/>
      <c r="D95" s="1312"/>
      <c r="E95" s="1312"/>
      <c r="F95" s="1320"/>
      <c r="G95" s="1321"/>
      <c r="H95" s="1264"/>
      <c r="I95" s="1264"/>
    </row>
    <row r="96" spans="2:9" hidden="1">
      <c r="B96" s="1322" t="s">
        <v>1143</v>
      </c>
      <c r="C96" s="1315"/>
      <c r="D96" s="1315"/>
      <c r="E96" s="1315"/>
      <c r="F96" s="1315">
        <f>SUM(C96:E96)</f>
        <v>0</v>
      </c>
      <c r="G96" s="1316">
        <f t="shared" ref="G96" si="12">F96</f>
        <v>0</v>
      </c>
      <c r="H96" s="1264"/>
      <c r="I96" s="1264"/>
    </row>
    <row r="97" spans="2:11" ht="15">
      <c r="B97" s="1311" t="s">
        <v>36</v>
      </c>
      <c r="C97" s="1315"/>
      <c r="D97" s="1315"/>
      <c r="E97" s="1315"/>
      <c r="F97" s="1315"/>
      <c r="G97" s="1316"/>
      <c r="H97" s="1264"/>
      <c r="I97" s="1264"/>
    </row>
    <row r="98" spans="2:11">
      <c r="B98" s="1314" t="s">
        <v>1182</v>
      </c>
      <c r="C98" s="1315">
        <f>+BS_R!F67</f>
        <v>1212797475</v>
      </c>
      <c r="D98" s="1315"/>
      <c r="E98" s="1315"/>
      <c r="F98" s="1315">
        <f>SUM(C98:E98)</f>
        <v>1212797475</v>
      </c>
      <c r="G98" s="1316">
        <f t="shared" ref="G98:G100" si="13">F98</f>
        <v>1212797475</v>
      </c>
      <c r="H98" s="1264"/>
      <c r="I98" s="1264"/>
    </row>
    <row r="99" spans="2:11">
      <c r="B99" s="1314" t="s">
        <v>8</v>
      </c>
      <c r="C99" s="1315">
        <f>+BS_R!F68</f>
        <v>785042598</v>
      </c>
      <c r="D99" s="1315"/>
      <c r="E99" s="1315"/>
      <c r="F99" s="1315">
        <f>SUM(C99:E99)</f>
        <v>785042598</v>
      </c>
      <c r="G99" s="1316">
        <f t="shared" si="13"/>
        <v>785042598</v>
      </c>
      <c r="H99" s="1264"/>
      <c r="I99" s="1264"/>
    </row>
    <row r="100" spans="2:11">
      <c r="B100" s="1314" t="s">
        <v>1144</v>
      </c>
      <c r="C100" s="1315">
        <f>+BS_R!F69</f>
        <v>28683671370</v>
      </c>
      <c r="D100" s="1315"/>
      <c r="E100" s="1315"/>
      <c r="F100" s="1315">
        <f>SUM(C100:E100)</f>
        <v>28683671370</v>
      </c>
      <c r="G100" s="1316">
        <f t="shared" si="13"/>
        <v>28683671370</v>
      </c>
      <c r="H100" s="1264"/>
      <c r="I100" s="1264"/>
    </row>
    <row r="101" spans="2:11" ht="15">
      <c r="B101" s="1311" t="s">
        <v>15</v>
      </c>
      <c r="C101" s="1317">
        <f t="shared" ref="C101:G101" si="14">SUM(C96:C100)</f>
        <v>30681511443</v>
      </c>
      <c r="D101" s="1317">
        <f t="shared" si="14"/>
        <v>0</v>
      </c>
      <c r="E101" s="1317">
        <f t="shared" si="14"/>
        <v>0</v>
      </c>
      <c r="F101" s="1317">
        <f t="shared" si="14"/>
        <v>30681511443</v>
      </c>
      <c r="G101" s="1318">
        <f t="shared" si="14"/>
        <v>30681511443</v>
      </c>
      <c r="H101" s="1264"/>
      <c r="I101" s="1264"/>
    </row>
    <row r="102" spans="2:11">
      <c r="B102" s="1323"/>
      <c r="C102" s="1324"/>
      <c r="D102" s="1324"/>
      <c r="E102" s="1324"/>
      <c r="F102" s="1324"/>
      <c r="G102" s="1325"/>
      <c r="H102" s="1264"/>
      <c r="I102" s="1264"/>
    </row>
    <row r="103" spans="2:11">
      <c r="B103" s="1326"/>
      <c r="C103" s="1264"/>
      <c r="D103" s="1264"/>
      <c r="E103" s="1264"/>
      <c r="F103" s="1264"/>
      <c r="G103" s="1264"/>
      <c r="H103" s="1265"/>
      <c r="I103" s="1265"/>
      <c r="J103" s="1264"/>
      <c r="K103" s="1264"/>
    </row>
    <row r="104" spans="2:11" ht="15">
      <c r="B104" s="1327" t="s">
        <v>1147</v>
      </c>
      <c r="C104" s="1264"/>
      <c r="D104" s="1264"/>
      <c r="E104" s="1264"/>
      <c r="F104" s="1264"/>
      <c r="G104" s="1264"/>
      <c r="H104" s="1264"/>
      <c r="I104" s="1264"/>
      <c r="J104" s="1264"/>
      <c r="K104" s="1264"/>
    </row>
    <row r="105" spans="2:11" ht="15.75" thickBot="1">
      <c r="B105" s="1328" t="s">
        <v>1280</v>
      </c>
      <c r="C105" s="1264"/>
      <c r="D105" s="1264"/>
      <c r="E105" s="1264"/>
      <c r="F105" s="1264"/>
      <c r="G105" s="1289"/>
      <c r="H105" s="1289"/>
      <c r="I105" s="1289"/>
      <c r="J105" s="1289"/>
      <c r="K105" s="1289"/>
    </row>
    <row r="106" spans="2:11" ht="18.75" customHeight="1" thickBot="1">
      <c r="B106" s="1329"/>
      <c r="C106" s="2190" t="s">
        <v>1148</v>
      </c>
      <c r="D106" s="2190"/>
      <c r="E106" s="2190"/>
      <c r="F106" s="2190"/>
      <c r="G106" s="2191"/>
      <c r="H106" s="2191"/>
      <c r="I106" s="1265"/>
      <c r="J106" s="1264"/>
      <c r="K106" s="1330"/>
    </row>
    <row r="107" spans="2:11" ht="45">
      <c r="B107" s="1331"/>
      <c r="C107" s="1264"/>
      <c r="D107" s="1332" t="s">
        <v>1149</v>
      </c>
      <c r="E107" s="1332" t="s">
        <v>15</v>
      </c>
      <c r="F107" s="1332" t="s">
        <v>1151</v>
      </c>
      <c r="G107" s="1265"/>
      <c r="H107" s="1264"/>
      <c r="I107" s="1289"/>
    </row>
    <row r="108" spans="2:11" ht="15.75" thickBot="1">
      <c r="B108" s="1333"/>
      <c r="C108" s="1334"/>
      <c r="D108" s="1334"/>
      <c r="E108" s="1334"/>
      <c r="F108" s="1335" t="s">
        <v>1153</v>
      </c>
      <c r="G108" s="1265"/>
      <c r="H108" s="1264"/>
      <c r="I108" s="1289"/>
    </row>
    <row r="109" spans="2:11" ht="15">
      <c r="B109" s="1331" t="s">
        <v>137</v>
      </c>
      <c r="C109" s="1264"/>
      <c r="D109" s="1336"/>
      <c r="E109" s="1337"/>
      <c r="F109" s="1338"/>
      <c r="G109" s="1265"/>
      <c r="H109" s="1264"/>
      <c r="I109" s="1339"/>
    </row>
    <row r="110" spans="2:11" ht="15">
      <c r="B110" s="1331" t="s">
        <v>138</v>
      </c>
      <c r="C110" s="1264"/>
      <c r="D110" s="1336"/>
      <c r="E110" s="1337"/>
      <c r="F110" s="1338"/>
      <c r="G110" s="1265"/>
      <c r="H110" s="1264"/>
      <c r="I110" s="1339"/>
    </row>
    <row r="111" spans="2:11">
      <c r="B111" s="1326" t="str">
        <f>B61</f>
        <v>(i) Other Financial Assets</v>
      </c>
      <c r="C111" s="1264"/>
      <c r="D111" s="1340">
        <v>42825</v>
      </c>
      <c r="E111" s="1341">
        <f>SUM(F111:F111)</f>
        <v>24475286</v>
      </c>
      <c r="F111" s="1338">
        <f>G36</f>
        <v>24475286</v>
      </c>
      <c r="G111" s="1265"/>
      <c r="H111" s="1264"/>
      <c r="I111" s="1339"/>
    </row>
    <row r="112" spans="2:11" ht="15">
      <c r="B112" s="1331" t="s">
        <v>36</v>
      </c>
      <c r="C112" s="1264"/>
      <c r="D112" s="1337"/>
      <c r="E112" s="1337"/>
      <c r="F112" s="1338"/>
      <c r="G112" s="1265"/>
      <c r="H112" s="1264"/>
      <c r="I112" s="1339"/>
    </row>
    <row r="113" spans="2:11">
      <c r="B113" s="1326" t="s">
        <v>1154</v>
      </c>
      <c r="C113" s="1264"/>
      <c r="D113" s="1340">
        <v>42825</v>
      </c>
      <c r="E113" s="1341">
        <f>SUM(F113:F113)</f>
        <v>190753</v>
      </c>
      <c r="F113" s="1338">
        <f>G40</f>
        <v>190753</v>
      </c>
      <c r="G113" s="1265"/>
      <c r="H113" s="1264"/>
      <c r="I113" s="1339"/>
    </row>
    <row r="114" spans="2:11" ht="15.75" thickBot="1">
      <c r="B114" s="1331"/>
      <c r="C114" s="1264"/>
      <c r="D114" s="1337"/>
      <c r="E114" s="1342">
        <f>SUM(E109:E113)</f>
        <v>24666039</v>
      </c>
      <c r="F114" s="1457">
        <f>SUM(F109:F113)</f>
        <v>24666039</v>
      </c>
      <c r="G114" s="1458"/>
      <c r="H114" s="1459"/>
      <c r="I114" s="1339"/>
    </row>
    <row r="115" spans="2:11" ht="15">
      <c r="B115" s="1331" t="s">
        <v>306</v>
      </c>
      <c r="C115" s="1264"/>
      <c r="D115" s="1337"/>
      <c r="E115" s="1337"/>
      <c r="F115" s="1338"/>
      <c r="G115" s="1265"/>
      <c r="H115" s="1264"/>
      <c r="I115" s="1339"/>
    </row>
    <row r="116" spans="2:11" ht="15" hidden="1">
      <c r="B116" s="1331" t="s">
        <v>134</v>
      </c>
      <c r="C116" s="1264"/>
      <c r="D116" s="1337"/>
      <c r="E116" s="1337"/>
      <c r="F116" s="1338"/>
      <c r="G116" s="1265"/>
      <c r="H116" s="1264"/>
      <c r="I116" s="1339"/>
    </row>
    <row r="117" spans="2:11" hidden="1">
      <c r="B117" s="1326" t="s">
        <v>1143</v>
      </c>
      <c r="C117" s="1264"/>
      <c r="D117" s="1340">
        <v>42825</v>
      </c>
      <c r="E117" s="1341">
        <f>SUM(F117:F117)</f>
        <v>0</v>
      </c>
      <c r="F117" s="1338">
        <f>G46</f>
        <v>0</v>
      </c>
      <c r="G117" s="1265"/>
      <c r="H117" s="1264"/>
      <c r="I117" s="1339"/>
    </row>
    <row r="118" spans="2:11" ht="15">
      <c r="B118" s="1331" t="s">
        <v>36</v>
      </c>
      <c r="C118" s="1264"/>
      <c r="D118" s="1337"/>
      <c r="E118" s="1337"/>
      <c r="F118" s="1338"/>
      <c r="G118" s="1265"/>
      <c r="H118" s="1264"/>
      <c r="I118" s="1339"/>
    </row>
    <row r="119" spans="2:11">
      <c r="B119" s="1312" t="s">
        <v>1182</v>
      </c>
      <c r="C119" s="1264"/>
      <c r="D119" s="1340">
        <v>42825</v>
      </c>
      <c r="E119" s="1341">
        <f>SUM(F119:F119)</f>
        <v>2991246724</v>
      </c>
      <c r="F119" s="1338">
        <f>G48</f>
        <v>2991246724</v>
      </c>
      <c r="G119" s="1265"/>
      <c r="H119" s="1264"/>
      <c r="I119" s="1339"/>
    </row>
    <row r="120" spans="2:11">
      <c r="B120" s="1312" t="s">
        <v>8</v>
      </c>
      <c r="C120" s="1264"/>
      <c r="D120" s="1340">
        <v>42825</v>
      </c>
      <c r="E120" s="1341">
        <f>SUM(F120:F120)</f>
        <v>432022433</v>
      </c>
      <c r="F120" s="1338">
        <f>G49</f>
        <v>432022433</v>
      </c>
      <c r="G120" s="1265"/>
      <c r="H120" s="1264"/>
      <c r="I120" s="1339"/>
    </row>
    <row r="121" spans="2:11" ht="15">
      <c r="B121" s="1312" t="s">
        <v>1144</v>
      </c>
      <c r="C121" s="1264"/>
      <c r="D121" s="1340">
        <v>42825</v>
      </c>
      <c r="E121" s="1341">
        <f>SUM(F121:F121)</f>
        <v>37013099716</v>
      </c>
      <c r="F121" s="1341">
        <f>G50</f>
        <v>37013099716</v>
      </c>
      <c r="G121" s="1265"/>
      <c r="H121" s="1264"/>
      <c r="I121" s="1343"/>
    </row>
    <row r="122" spans="2:11" ht="15.75" thickBot="1">
      <c r="B122" s="1344"/>
      <c r="C122" s="1345"/>
      <c r="D122" s="1345"/>
      <c r="E122" s="1342">
        <f>SUM(E117:E121)</f>
        <v>40436368873</v>
      </c>
      <c r="F122" s="1342">
        <f t="shared" ref="F122" si="15">SUM(F117:F121)</f>
        <v>40436368873</v>
      </c>
      <c r="G122" s="1458"/>
      <c r="H122" s="1460"/>
      <c r="I122" s="1346"/>
    </row>
    <row r="123" spans="2:11" ht="15" customHeight="1">
      <c r="B123" s="1347"/>
      <c r="C123" s="1348"/>
      <c r="D123" s="1348"/>
      <c r="E123" s="1348"/>
      <c r="F123" s="1348"/>
      <c r="G123" s="1348"/>
      <c r="H123" s="1346"/>
      <c r="I123" s="1265"/>
      <c r="J123" s="1264"/>
      <c r="K123" s="1346"/>
    </row>
    <row r="124" spans="2:11" ht="15.75" thickBot="1">
      <c r="B124" s="1328" t="s">
        <v>1155</v>
      </c>
      <c r="C124" s="1264"/>
      <c r="D124" s="1264"/>
      <c r="E124" s="1264"/>
      <c r="F124" s="1264"/>
      <c r="G124" s="1264"/>
      <c r="H124" s="1289"/>
      <c r="I124" s="1289"/>
      <c r="J124" s="1289"/>
      <c r="K124" s="1289"/>
    </row>
    <row r="125" spans="2:11" ht="18.75" customHeight="1" thickBot="1">
      <c r="B125" s="1329"/>
      <c r="C125" s="2190" t="s">
        <v>1148</v>
      </c>
      <c r="D125" s="2190"/>
      <c r="E125" s="2190"/>
      <c r="F125" s="2190"/>
      <c r="G125" s="2190"/>
      <c r="H125" s="2191"/>
      <c r="I125" s="1265"/>
      <c r="J125" s="1264"/>
      <c r="K125" s="1330"/>
    </row>
    <row r="126" spans="2:11" ht="45">
      <c r="B126" s="1331"/>
      <c r="C126" s="1264"/>
      <c r="D126" s="1332" t="s">
        <v>1149</v>
      </c>
      <c r="E126" s="1332" t="s">
        <v>15</v>
      </c>
      <c r="F126" s="1332" t="s">
        <v>1150</v>
      </c>
      <c r="G126" s="1332" t="s">
        <v>1151</v>
      </c>
      <c r="H126" s="1265"/>
      <c r="I126" s="1264"/>
      <c r="J126" s="1289"/>
    </row>
    <row r="127" spans="2:11" ht="15.75" thickBot="1">
      <c r="B127" s="1333"/>
      <c r="C127" s="1334"/>
      <c r="D127" s="1334"/>
      <c r="E127" s="1334"/>
      <c r="F127" s="1335" t="s">
        <v>1152</v>
      </c>
      <c r="G127" s="1335" t="s">
        <v>1153</v>
      </c>
      <c r="H127" s="1265"/>
      <c r="I127" s="1264"/>
      <c r="J127" s="1289"/>
    </row>
    <row r="128" spans="2:11" ht="15">
      <c r="B128" s="1331" t="s">
        <v>137</v>
      </c>
      <c r="C128" s="1264"/>
      <c r="D128" s="1336"/>
      <c r="E128" s="1337"/>
      <c r="F128" s="1337"/>
      <c r="G128" s="1337"/>
      <c r="H128" s="1265"/>
      <c r="I128" s="1264"/>
      <c r="J128" s="1339"/>
    </row>
    <row r="129" spans="2:11" ht="15">
      <c r="B129" s="1331" t="s">
        <v>138</v>
      </c>
      <c r="C129" s="1264"/>
      <c r="D129" s="1336"/>
      <c r="E129" s="1337"/>
      <c r="F129" s="1337"/>
      <c r="G129" s="1337"/>
      <c r="H129" s="1265"/>
      <c r="I129" s="1264"/>
      <c r="J129" s="1339"/>
    </row>
    <row r="130" spans="2:11">
      <c r="B130" s="1326" t="s">
        <v>1140</v>
      </c>
      <c r="C130" s="1264"/>
      <c r="D130" s="1340">
        <v>42460</v>
      </c>
      <c r="E130" s="1341">
        <f>SUM(F130:G130)</f>
        <v>46651535</v>
      </c>
      <c r="F130" s="1337"/>
      <c r="G130" s="1341">
        <f>G61</f>
        <v>46651535</v>
      </c>
      <c r="H130" s="1265"/>
      <c r="I130" s="1264"/>
      <c r="J130" s="1339"/>
    </row>
    <row r="131" spans="2:11" ht="15">
      <c r="B131" s="1331" t="s">
        <v>36</v>
      </c>
      <c r="C131" s="1264"/>
      <c r="D131" s="1337"/>
      <c r="E131" s="1337"/>
      <c r="F131" s="1337"/>
      <c r="G131" s="1337"/>
      <c r="H131" s="1265"/>
      <c r="I131" s="1264"/>
      <c r="J131" s="1339"/>
    </row>
    <row r="132" spans="2:11">
      <c r="B132" s="1326" t="s">
        <v>1288</v>
      </c>
      <c r="C132" s="1264"/>
      <c r="D132" s="1340">
        <v>42460</v>
      </c>
      <c r="E132" s="1341">
        <f>SUM(F132:G132)</f>
        <v>28282184</v>
      </c>
      <c r="F132" s="1337"/>
      <c r="G132" s="1341">
        <f>G64</f>
        <v>28282184</v>
      </c>
      <c r="H132" s="1265"/>
      <c r="I132" s="1264"/>
      <c r="J132" s="1339"/>
    </row>
    <row r="133" spans="2:11">
      <c r="B133" s="1326" t="s">
        <v>1180</v>
      </c>
      <c r="C133" s="1264"/>
      <c r="D133" s="1340">
        <v>42460</v>
      </c>
      <c r="E133" s="1341">
        <f>SUM(F133:G133)</f>
        <v>243990</v>
      </c>
      <c r="F133" s="1341">
        <f>G65</f>
        <v>243990</v>
      </c>
      <c r="G133" s="1341"/>
      <c r="H133" s="1265"/>
      <c r="I133" s="1264"/>
      <c r="J133" s="1339"/>
    </row>
    <row r="134" spans="2:11" ht="15.75" thickBot="1">
      <c r="B134" s="1331"/>
      <c r="C134" s="1264"/>
      <c r="D134" s="1337"/>
      <c r="E134" s="1349">
        <f>SUM(E130:E133)</f>
        <v>75177709</v>
      </c>
      <c r="F134" s="1349">
        <f>SUM(F130:F133)</f>
        <v>243990</v>
      </c>
      <c r="G134" s="1349">
        <f>SUM(G130:G133)</f>
        <v>74933719</v>
      </c>
      <c r="H134" s="1458"/>
      <c r="I134" s="1459"/>
      <c r="J134" s="1339"/>
    </row>
    <row r="135" spans="2:11" ht="15">
      <c r="B135" s="1331" t="s">
        <v>306</v>
      </c>
      <c r="C135" s="1264"/>
      <c r="D135" s="1337"/>
      <c r="E135" s="1337"/>
      <c r="F135" s="1337"/>
      <c r="G135" s="1337"/>
      <c r="H135" s="1265"/>
      <c r="I135" s="1264"/>
      <c r="J135" s="1339"/>
    </row>
    <row r="136" spans="2:11" ht="15" hidden="1">
      <c r="B136" s="1331" t="s">
        <v>134</v>
      </c>
      <c r="C136" s="1264"/>
      <c r="D136" s="1337"/>
      <c r="E136" s="1337"/>
      <c r="F136" s="1337"/>
      <c r="G136" s="1337"/>
      <c r="H136" s="1265"/>
      <c r="I136" s="1264"/>
      <c r="J136" s="1339"/>
    </row>
    <row r="137" spans="2:11" hidden="1">
      <c r="B137" s="1326" t="s">
        <v>1143</v>
      </c>
      <c r="C137" s="1264"/>
      <c r="D137" s="1340">
        <v>42460</v>
      </c>
      <c r="E137" s="1341">
        <f>SUM(F137:G137)</f>
        <v>0</v>
      </c>
      <c r="F137" s="1337"/>
      <c r="G137" s="1341">
        <f>G71</f>
        <v>0</v>
      </c>
      <c r="H137" s="1265"/>
      <c r="I137" s="1264"/>
      <c r="J137" s="1339"/>
    </row>
    <row r="138" spans="2:11" ht="15">
      <c r="B138" s="1331" t="s">
        <v>36</v>
      </c>
      <c r="C138" s="1264"/>
      <c r="D138" s="1337"/>
      <c r="E138" s="1337"/>
      <c r="F138" s="1337"/>
      <c r="G138" s="1337"/>
      <c r="H138" s="1265"/>
      <c r="I138" s="1264"/>
      <c r="J138" s="1339"/>
    </row>
    <row r="139" spans="2:11">
      <c r="B139" s="1312" t="s">
        <v>1182</v>
      </c>
      <c r="C139" s="1264"/>
      <c r="D139" s="1340">
        <v>42460</v>
      </c>
      <c r="E139" s="1341">
        <f>SUM(F139:G139)</f>
        <v>369937109</v>
      </c>
      <c r="F139" s="1337"/>
      <c r="G139" s="1341">
        <f>G73</f>
        <v>369937109</v>
      </c>
      <c r="H139" s="1265"/>
      <c r="I139" s="1264"/>
      <c r="J139" s="1339"/>
    </row>
    <row r="140" spans="2:11">
      <c r="B140" s="1312" t="s">
        <v>8</v>
      </c>
      <c r="C140" s="1264"/>
      <c r="D140" s="1340">
        <v>42460</v>
      </c>
      <c r="E140" s="1341">
        <f>SUM(F140:G140)</f>
        <v>474988944</v>
      </c>
      <c r="F140" s="1337"/>
      <c r="G140" s="1341">
        <f>G74</f>
        <v>474988944</v>
      </c>
      <c r="H140" s="1265"/>
      <c r="I140" s="1264"/>
      <c r="J140" s="1339"/>
    </row>
    <row r="141" spans="2:11" ht="15">
      <c r="B141" s="1312" t="s">
        <v>1144</v>
      </c>
      <c r="C141" s="1264"/>
      <c r="D141" s="1340">
        <v>42460</v>
      </c>
      <c r="E141" s="1341">
        <f>SUM(F141:G141)</f>
        <v>34761320481</v>
      </c>
      <c r="F141" s="1336"/>
      <c r="G141" s="1341">
        <f>G75</f>
        <v>34761320481</v>
      </c>
      <c r="H141" s="1265"/>
      <c r="I141" s="1264"/>
      <c r="J141" s="1343"/>
    </row>
    <row r="142" spans="2:11" ht="15.75" thickBot="1">
      <c r="B142" s="1344"/>
      <c r="C142" s="1345"/>
      <c r="D142" s="1345"/>
      <c r="E142" s="1342">
        <f>SUM(E137:E141)</f>
        <v>35606246534</v>
      </c>
      <c r="F142" s="1342">
        <f t="shared" ref="F142:G142" si="16">SUM(F137:F141)</f>
        <v>0</v>
      </c>
      <c r="G142" s="1342">
        <f t="shared" si="16"/>
        <v>35606246534</v>
      </c>
      <c r="H142" s="1350"/>
      <c r="I142" s="1460"/>
      <c r="J142" s="1346"/>
    </row>
    <row r="143" spans="2:11">
      <c r="B143" s="1326"/>
      <c r="C143" s="1337"/>
      <c r="D143" s="1337"/>
      <c r="E143" s="1337"/>
      <c r="F143" s="1337"/>
      <c r="G143" s="1337"/>
      <c r="H143" s="1351"/>
      <c r="I143" s="1351"/>
      <c r="J143" s="1351"/>
      <c r="K143" s="1351"/>
    </row>
    <row r="144" spans="2:11" ht="15.75" thickBot="1">
      <c r="B144" s="1328" t="s">
        <v>1156</v>
      </c>
      <c r="C144" s="1264"/>
      <c r="D144" s="1264"/>
      <c r="E144" s="1264"/>
      <c r="F144" s="1264"/>
      <c r="G144" s="1289"/>
      <c r="H144" s="1289"/>
      <c r="I144" s="1264"/>
      <c r="J144" s="1264"/>
      <c r="K144" s="1264"/>
    </row>
    <row r="145" spans="2:11" ht="14.25" customHeight="1" thickBot="1">
      <c r="B145" s="1329"/>
      <c r="C145" s="2190" t="s">
        <v>1148</v>
      </c>
      <c r="D145" s="2190"/>
      <c r="E145" s="2190"/>
      <c r="F145" s="2190"/>
      <c r="G145" s="2191"/>
      <c r="H145" s="2191"/>
      <c r="I145" s="1265"/>
      <c r="J145" s="1264"/>
      <c r="K145" s="1264"/>
    </row>
    <row r="146" spans="2:11" ht="45">
      <c r="B146" s="1331"/>
      <c r="C146" s="1264"/>
      <c r="D146" s="1352" t="s">
        <v>1149</v>
      </c>
      <c r="E146" s="1352" t="s">
        <v>15</v>
      </c>
      <c r="F146" s="1352" t="s">
        <v>1151</v>
      </c>
      <c r="G146" s="1265"/>
      <c r="H146" s="1264"/>
      <c r="I146" s="1264"/>
    </row>
    <row r="147" spans="2:11" ht="15" customHeight="1" thickBot="1">
      <c r="B147" s="1333"/>
      <c r="C147" s="1334"/>
      <c r="D147" s="1334"/>
      <c r="E147" s="1334"/>
      <c r="F147" s="1335" t="s">
        <v>1153</v>
      </c>
      <c r="G147" s="1265"/>
      <c r="H147" s="1264"/>
      <c r="I147" s="1264"/>
    </row>
    <row r="148" spans="2:11" ht="15">
      <c r="B148" s="1331" t="s">
        <v>137</v>
      </c>
      <c r="C148" s="1264"/>
      <c r="D148" s="1336"/>
      <c r="E148" s="1337"/>
      <c r="F148" s="1337"/>
      <c r="G148" s="1265"/>
      <c r="H148" s="1264"/>
      <c r="I148" s="1264"/>
    </row>
    <row r="149" spans="2:11" ht="15">
      <c r="B149" s="1331" t="s">
        <v>138</v>
      </c>
      <c r="C149" s="1264"/>
      <c r="D149" s="1336"/>
      <c r="E149" s="1337"/>
      <c r="F149" s="1337"/>
      <c r="G149" s="1265"/>
      <c r="H149" s="1264"/>
      <c r="I149" s="1264"/>
    </row>
    <row r="150" spans="2:11">
      <c r="B150" s="1326" t="s">
        <v>1140</v>
      </c>
      <c r="C150" s="1264"/>
      <c r="D150" s="1340">
        <v>42460</v>
      </c>
      <c r="E150" s="1341">
        <f>SUM(F150:F150)</f>
        <v>47869648</v>
      </c>
      <c r="F150" s="1341">
        <f>G86</f>
        <v>47869648</v>
      </c>
      <c r="G150" s="1265"/>
      <c r="H150" s="1264"/>
      <c r="I150" s="1264"/>
    </row>
    <row r="151" spans="2:11" ht="15">
      <c r="B151" s="1331" t="s">
        <v>36</v>
      </c>
      <c r="C151" s="1264"/>
      <c r="D151" s="1337"/>
      <c r="E151" s="1337"/>
      <c r="F151" s="1337"/>
      <c r="G151" s="1265"/>
      <c r="H151" s="1264"/>
      <c r="I151" s="1264"/>
    </row>
    <row r="152" spans="2:11">
      <c r="B152" s="1326" t="s">
        <v>1154</v>
      </c>
      <c r="C152" s="1264"/>
      <c r="D152" s="1340">
        <v>42460</v>
      </c>
      <c r="E152" s="1341">
        <f>SUM(F152:F152)</f>
        <v>0</v>
      </c>
      <c r="F152" s="1341">
        <f>G90</f>
        <v>0</v>
      </c>
      <c r="G152" s="1265"/>
      <c r="H152" s="1264"/>
      <c r="I152" s="1264"/>
    </row>
    <row r="153" spans="2:11" ht="15.75" thickBot="1">
      <c r="B153" s="1331"/>
      <c r="C153" s="1264"/>
      <c r="D153" s="1337"/>
      <c r="E153" s="1349">
        <f>SUM(E150:E152)</f>
        <v>47869648</v>
      </c>
      <c r="F153" s="1349">
        <f>SUM(F150:F152)</f>
        <v>47869648</v>
      </c>
      <c r="G153" s="1265"/>
      <c r="H153" s="1264"/>
      <c r="I153" s="1264"/>
    </row>
    <row r="154" spans="2:11" ht="15">
      <c r="B154" s="1331" t="s">
        <v>306</v>
      </c>
      <c r="C154" s="1264"/>
      <c r="D154" s="1337"/>
      <c r="E154" s="1337"/>
      <c r="F154" s="1337"/>
      <c r="G154" s="1265"/>
      <c r="H154" s="1264"/>
      <c r="I154" s="1264"/>
    </row>
    <row r="155" spans="2:11" ht="15" hidden="1">
      <c r="B155" s="1331" t="s">
        <v>134</v>
      </c>
      <c r="C155" s="1264"/>
      <c r="D155" s="1337"/>
      <c r="E155" s="1337"/>
      <c r="F155" s="1337"/>
      <c r="G155" s="1265"/>
      <c r="H155" s="1264"/>
      <c r="I155" s="1264"/>
    </row>
    <row r="156" spans="2:11" hidden="1">
      <c r="B156" s="1326" t="s">
        <v>1143</v>
      </c>
      <c r="C156" s="1264"/>
      <c r="D156" s="1340">
        <v>42460</v>
      </c>
      <c r="E156" s="1341">
        <f>SUM(F156:F156)</f>
        <v>0</v>
      </c>
      <c r="F156" s="1341">
        <f>G96</f>
        <v>0</v>
      </c>
      <c r="G156" s="1265"/>
      <c r="H156" s="1264"/>
      <c r="I156" s="1264"/>
    </row>
    <row r="157" spans="2:11" ht="15">
      <c r="B157" s="1331" t="s">
        <v>36</v>
      </c>
      <c r="C157" s="1264"/>
      <c r="D157" s="1337"/>
      <c r="E157" s="1337"/>
      <c r="F157" s="1337"/>
      <c r="G157" s="1265"/>
      <c r="H157" s="1264"/>
      <c r="I157" s="1264"/>
    </row>
    <row r="158" spans="2:11">
      <c r="B158" s="1312" t="s">
        <v>1182</v>
      </c>
      <c r="C158" s="1264"/>
      <c r="D158" s="1340">
        <v>42460</v>
      </c>
      <c r="E158" s="1341">
        <f>SUM(F158:F158)</f>
        <v>1212797475</v>
      </c>
      <c r="F158" s="1341">
        <f>G98</f>
        <v>1212797475</v>
      </c>
      <c r="G158" s="1265"/>
      <c r="H158" s="1264"/>
      <c r="I158" s="1264"/>
    </row>
    <row r="159" spans="2:11">
      <c r="B159" s="1312" t="s">
        <v>8</v>
      </c>
      <c r="C159" s="1264"/>
      <c r="D159" s="1340">
        <v>42460</v>
      </c>
      <c r="E159" s="1341">
        <f>SUM(F159:F159)</f>
        <v>785042598</v>
      </c>
      <c r="F159" s="1341">
        <f>G99</f>
        <v>785042598</v>
      </c>
      <c r="G159" s="1265"/>
      <c r="H159" s="1264"/>
      <c r="I159" s="1264"/>
    </row>
    <row r="160" spans="2:11">
      <c r="B160" s="1312" t="s">
        <v>1144</v>
      </c>
      <c r="C160" s="1264"/>
      <c r="D160" s="1340">
        <v>42460</v>
      </c>
      <c r="E160" s="1341">
        <f>SUM(F160:F160)</f>
        <v>28683671370</v>
      </c>
      <c r="F160" s="1341">
        <f>G100</f>
        <v>28683671370</v>
      </c>
      <c r="G160" s="1265"/>
      <c r="H160" s="1264"/>
      <c r="I160" s="1264"/>
    </row>
    <row r="161" spans="2:12" ht="15.75" thickBot="1">
      <c r="B161" s="1344"/>
      <c r="C161" s="1345"/>
      <c r="D161" s="1345"/>
      <c r="E161" s="1342">
        <f>SUM(E156:E160)</f>
        <v>30681511443</v>
      </c>
      <c r="F161" s="1342">
        <f t="shared" ref="F161" si="17">SUM(F156:F160)</f>
        <v>30681511443</v>
      </c>
      <c r="G161" s="1265"/>
      <c r="H161" s="1264"/>
      <c r="I161" s="1264"/>
    </row>
    <row r="162" spans="2:12" ht="15" customHeight="1">
      <c r="B162" s="1347"/>
      <c r="C162" s="1348"/>
      <c r="D162" s="1348"/>
      <c r="E162" s="1353"/>
      <c r="F162" s="1354"/>
      <c r="G162" s="1355"/>
      <c r="H162" s="1354"/>
      <c r="I162" s="1265"/>
      <c r="J162" s="1264"/>
      <c r="K162" s="1264"/>
    </row>
    <row r="163" spans="2:12" ht="30" customHeight="1">
      <c r="B163" s="2192" t="s">
        <v>1157</v>
      </c>
      <c r="C163" s="2192"/>
      <c r="D163" s="2192"/>
      <c r="E163" s="2192"/>
      <c r="F163" s="2192"/>
      <c r="G163" s="2192"/>
      <c r="H163" s="2192"/>
      <c r="I163" s="1265"/>
      <c r="J163" s="1264"/>
      <c r="K163" s="1264"/>
    </row>
    <row r="164" spans="2:12" ht="32.25" customHeight="1">
      <c r="B164" s="2192" t="s">
        <v>1420</v>
      </c>
      <c r="C164" s="2192"/>
      <c r="D164" s="2192"/>
      <c r="E164" s="2192"/>
      <c r="F164" s="2192"/>
      <c r="G164" s="2192"/>
      <c r="H164" s="2192"/>
      <c r="I164" s="1265"/>
      <c r="J164" s="1264"/>
      <c r="K164" s="1264"/>
    </row>
    <row r="165" spans="2:12" ht="15" customHeight="1">
      <c r="B165" s="1327"/>
      <c r="C165" s="1348"/>
      <c r="D165" s="1356"/>
      <c r="E165" s="1339"/>
      <c r="F165" s="1356"/>
      <c r="G165" s="1356"/>
      <c r="H165" s="1343"/>
      <c r="I165" s="1265"/>
      <c r="J165" s="1264"/>
      <c r="K165" s="1264"/>
    </row>
    <row r="166" spans="2:12" ht="15" customHeight="1">
      <c r="B166" s="2189" t="s">
        <v>1158</v>
      </c>
      <c r="C166" s="2189"/>
      <c r="D166" s="2189"/>
      <c r="E166" s="2189"/>
      <c r="F166" s="2189"/>
      <c r="G166" s="2189"/>
      <c r="H166" s="2189"/>
      <c r="I166" s="1265"/>
      <c r="J166" s="1264"/>
      <c r="K166" s="1264"/>
    </row>
    <row r="167" spans="2:12" ht="29.25" customHeight="1">
      <c r="B167" s="2186" t="s">
        <v>1159</v>
      </c>
      <c r="C167" s="2186"/>
      <c r="D167" s="2186"/>
      <c r="E167" s="2186"/>
      <c r="F167" s="2186"/>
      <c r="G167" s="2186"/>
      <c r="H167" s="2186"/>
      <c r="I167" s="1265"/>
      <c r="J167" s="1264"/>
      <c r="K167" s="1264"/>
    </row>
    <row r="168" spans="2:12" ht="30" customHeight="1">
      <c r="B168" s="2186" t="s">
        <v>1160</v>
      </c>
      <c r="C168" s="2186"/>
      <c r="D168" s="2186"/>
      <c r="E168" s="2186"/>
      <c r="F168" s="2186"/>
      <c r="G168" s="2186"/>
      <c r="H168" s="2186"/>
      <c r="I168" s="1265"/>
      <c r="J168" s="1264"/>
      <c r="K168" s="1264"/>
    </row>
    <row r="169" spans="2:12" ht="15">
      <c r="B169" s="2193" t="s">
        <v>1161</v>
      </c>
      <c r="C169" s="2193"/>
      <c r="D169" s="2193"/>
      <c r="E169" s="2193"/>
      <c r="F169" s="2193"/>
      <c r="G169" s="2193"/>
      <c r="H169" s="2193"/>
      <c r="I169" s="1265"/>
      <c r="J169" s="1264"/>
      <c r="K169" s="1264"/>
    </row>
    <row r="170" spans="2:12" ht="69.75" customHeight="1">
      <c r="B170" s="2186" t="s">
        <v>1421</v>
      </c>
      <c r="C170" s="2186"/>
      <c r="D170" s="2186"/>
      <c r="E170" s="2186"/>
      <c r="F170" s="2186"/>
      <c r="G170" s="2186"/>
      <c r="H170" s="2186"/>
      <c r="I170" s="1265"/>
      <c r="J170" s="1264"/>
      <c r="K170" s="1264"/>
    </row>
    <row r="171" spans="2:12" ht="15">
      <c r="B171" s="2184" t="s">
        <v>1162</v>
      </c>
      <c r="C171" s="2184"/>
      <c r="D171" s="2184"/>
      <c r="E171" s="2184"/>
      <c r="F171" s="2184"/>
      <c r="G171" s="2184"/>
      <c r="H171" s="2184"/>
      <c r="I171" s="1265"/>
      <c r="J171" s="1264"/>
      <c r="K171" s="1264"/>
      <c r="L171" s="1266">
        <v>2015</v>
      </c>
    </row>
    <row r="172" spans="2:12" ht="29.25" customHeight="1">
      <c r="B172" s="2194" t="s">
        <v>1289</v>
      </c>
      <c r="C172" s="2194"/>
      <c r="D172" s="2194"/>
      <c r="E172" s="2194"/>
      <c r="F172" s="2194"/>
      <c r="G172" s="2194"/>
      <c r="H172" s="2194"/>
      <c r="I172" s="1357"/>
      <c r="J172" s="1357"/>
      <c r="K172" s="1357"/>
      <c r="L172" s="1357">
        <f>+BS_R!F32+BS_R!F33+BS_R!F36</f>
        <v>4601512</v>
      </c>
    </row>
    <row r="173" spans="2:12">
      <c r="B173" s="2185"/>
      <c r="C173" s="2185"/>
      <c r="D173" s="2185"/>
      <c r="E173" s="2185"/>
      <c r="F173" s="2185"/>
      <c r="G173" s="2185"/>
      <c r="H173" s="2185"/>
      <c r="I173" s="1350"/>
      <c r="J173" s="1350"/>
      <c r="K173" s="1264"/>
    </row>
    <row r="174" spans="2:12" ht="15">
      <c r="B174" s="2188" t="s">
        <v>1163</v>
      </c>
      <c r="C174" s="2188"/>
      <c r="D174" s="2188"/>
      <c r="E174" s="1271"/>
      <c r="F174" s="1271"/>
      <c r="G174" s="1271"/>
      <c r="H174" s="1271"/>
      <c r="I174" s="1458"/>
      <c r="J174" s="1459"/>
      <c r="K174" s="1264"/>
    </row>
    <row r="175" spans="2:12" ht="30" customHeight="1">
      <c r="B175" s="2183" t="s">
        <v>1164</v>
      </c>
      <c r="C175" s="2183"/>
      <c r="D175" s="2183"/>
      <c r="E175" s="2183"/>
      <c r="F175" s="2183"/>
      <c r="G175" s="2183"/>
      <c r="H175" s="2183"/>
      <c r="I175" s="1265"/>
      <c r="J175" s="1264"/>
      <c r="K175" s="1264"/>
    </row>
    <row r="176" spans="2:12" ht="25.5" customHeight="1">
      <c r="B176" s="2183"/>
      <c r="C176" s="2183"/>
      <c r="D176" s="2183"/>
      <c r="E176" s="2183"/>
      <c r="F176" s="2183"/>
      <c r="G176" s="2183"/>
      <c r="H176" s="2183"/>
      <c r="I176" s="1265"/>
      <c r="J176" s="1264"/>
      <c r="K176" s="1264"/>
    </row>
    <row r="177" spans="2:11">
      <c r="B177" s="1271"/>
      <c r="C177" s="1271"/>
      <c r="D177" s="1271"/>
      <c r="E177" s="1271"/>
      <c r="F177" s="1271"/>
      <c r="G177" s="1271"/>
      <c r="H177" s="1271"/>
      <c r="I177" s="1265"/>
      <c r="J177" s="1264"/>
      <c r="K177" s="1264"/>
    </row>
    <row r="178" spans="2:11" ht="15">
      <c r="B178" s="1389" t="s">
        <v>1165</v>
      </c>
      <c r="C178" s="1390"/>
      <c r="D178" s="1390"/>
      <c r="E178" s="1390"/>
      <c r="F178" s="1390"/>
      <c r="G178" s="1390"/>
      <c r="H178" s="1390"/>
      <c r="I178" s="1264"/>
      <c r="J178" s="1264"/>
      <c r="K178" s="1264"/>
    </row>
    <row r="179" spans="2:11" ht="65.25" customHeight="1">
      <c r="B179" s="2183" t="s">
        <v>1166</v>
      </c>
      <c r="C179" s="2183"/>
      <c r="D179" s="2183"/>
      <c r="E179" s="2183"/>
      <c r="F179" s="2183"/>
      <c r="G179" s="2183"/>
      <c r="H179" s="2183"/>
      <c r="I179" s="1264"/>
      <c r="J179" s="1264"/>
      <c r="K179" s="1264"/>
    </row>
    <row r="180" spans="2:11">
      <c r="B180" s="1359"/>
      <c r="C180" s="1359"/>
      <c r="D180" s="1359"/>
      <c r="E180" s="1359"/>
      <c r="F180" s="1359"/>
      <c r="G180" s="1359"/>
      <c r="H180" s="1359"/>
      <c r="I180" s="1264"/>
      <c r="J180" s="1264"/>
      <c r="K180" s="1264"/>
    </row>
    <row r="181" spans="2:11" ht="15">
      <c r="B181" s="1359"/>
      <c r="C181" s="1359"/>
      <c r="D181" s="1387" t="s">
        <v>1167</v>
      </c>
      <c r="E181" s="1387" t="s">
        <v>1168</v>
      </c>
      <c r="F181" s="1387" t="s">
        <v>15</v>
      </c>
      <c r="G181" s="1359"/>
      <c r="H181" s="1264"/>
      <c r="I181" s="1264"/>
      <c r="J181" s="1264"/>
    </row>
    <row r="182" spans="2:11" ht="15">
      <c r="B182" s="1360" t="s">
        <v>410</v>
      </c>
      <c r="C182" s="1359"/>
      <c r="D182" s="1359"/>
      <c r="E182" s="1359"/>
      <c r="F182" s="1359"/>
      <c r="G182" s="1359"/>
      <c r="H182" s="1264"/>
      <c r="I182" s="1264"/>
      <c r="J182" s="1264"/>
    </row>
    <row r="183" spans="2:11">
      <c r="B183" s="1359" t="s">
        <v>163</v>
      </c>
      <c r="C183" s="1359"/>
      <c r="D183" s="1361">
        <f>+'17-19'!C34</f>
        <v>2991246724</v>
      </c>
      <c r="E183" s="1361">
        <f>SUM('14-15'!C15:C19)</f>
        <v>0</v>
      </c>
      <c r="F183" s="1361">
        <f>SUM(D183:E183)</f>
        <v>2991246724</v>
      </c>
      <c r="G183" s="1359"/>
      <c r="H183" s="1264"/>
      <c r="I183" s="1264"/>
      <c r="J183" s="1264"/>
    </row>
    <row r="184" spans="2:11">
      <c r="B184" s="1359" t="s">
        <v>1169</v>
      </c>
      <c r="C184" s="1359"/>
      <c r="D184" s="1361"/>
      <c r="E184" s="1361">
        <f>+'14-15'!C29-'14-15'!C15-'14-15'!C18-'14-15'!C19</f>
        <v>0</v>
      </c>
      <c r="F184" s="1361">
        <f>SUM(D184:E184)</f>
        <v>0</v>
      </c>
      <c r="G184" s="1359"/>
      <c r="H184" s="1264"/>
      <c r="I184" s="1264"/>
      <c r="J184" s="1264"/>
    </row>
    <row r="185" spans="2:11">
      <c r="B185" s="1359" t="s">
        <v>159</v>
      </c>
      <c r="C185" s="1359"/>
      <c r="D185" s="1361"/>
      <c r="E185" s="1361">
        <f>+'17-19'!C57</f>
        <v>432022433</v>
      </c>
      <c r="F185" s="1361">
        <f>SUM(D185:E185)</f>
        <v>432022433</v>
      </c>
      <c r="G185" s="1359"/>
      <c r="H185" s="1264"/>
      <c r="I185" s="1264"/>
      <c r="J185" s="1264"/>
    </row>
    <row r="186" spans="2:11">
      <c r="B186" s="1359"/>
      <c r="C186" s="1359"/>
      <c r="D186" s="1361"/>
      <c r="E186" s="1361"/>
      <c r="F186" s="1361"/>
      <c r="G186" s="1359"/>
      <c r="H186" s="1264"/>
      <c r="I186" s="1264"/>
      <c r="J186" s="1264"/>
    </row>
    <row r="187" spans="2:11" ht="14.25" thickBot="1">
      <c r="B187" s="1359"/>
      <c r="C187" s="1359"/>
      <c r="D187" s="1362">
        <f>SUM(D183:D186)</f>
        <v>2991246724</v>
      </c>
      <c r="E187" s="1362">
        <f>SUM(E183:E186)</f>
        <v>432022433</v>
      </c>
      <c r="F187" s="1362">
        <f>SUM(F183:F186)</f>
        <v>3423269157</v>
      </c>
      <c r="G187" s="1363">
        <f>F187-C51</f>
        <v>-37013099716</v>
      </c>
      <c r="H187" s="1264"/>
      <c r="I187" s="1264"/>
      <c r="J187" s="1264"/>
    </row>
    <row r="188" spans="2:11">
      <c r="B188" s="1359"/>
      <c r="C188" s="1359"/>
      <c r="D188" s="1359"/>
      <c r="E188" s="1359"/>
      <c r="F188" s="1359"/>
      <c r="G188" s="1359"/>
      <c r="H188" s="1264"/>
      <c r="I188" s="1264"/>
      <c r="J188" s="1264"/>
    </row>
    <row r="189" spans="2:11" ht="15">
      <c r="B189" s="1360" t="s">
        <v>376</v>
      </c>
      <c r="C189" s="1359"/>
      <c r="D189" s="1359"/>
      <c r="E189" s="1359"/>
      <c r="F189" s="1359"/>
      <c r="G189" s="1359"/>
      <c r="H189" s="1264"/>
      <c r="I189" s="1264"/>
      <c r="J189" s="1264"/>
    </row>
    <row r="190" spans="2:11">
      <c r="B190" s="1359" t="s">
        <v>163</v>
      </c>
      <c r="C190" s="1359"/>
      <c r="D190" s="1361">
        <f>+'17-19'!D34</f>
        <v>369937109</v>
      </c>
      <c r="E190" s="1361">
        <f>SUM('14-15'!D15:D19)</f>
        <v>0</v>
      </c>
      <c r="F190" s="1361">
        <f>SUM(D190:E190)</f>
        <v>369937109</v>
      </c>
      <c r="G190" s="1359"/>
      <c r="H190" s="1264"/>
      <c r="I190" s="1264"/>
      <c r="J190" s="1264"/>
    </row>
    <row r="191" spans="2:11">
      <c r="B191" s="1359" t="s">
        <v>1169</v>
      </c>
      <c r="C191" s="1359"/>
      <c r="D191" s="1361"/>
      <c r="E191" s="1361">
        <f>+'14-15'!D29-'14-15'!D15-'14-15'!D18-'14-15'!D19</f>
        <v>0</v>
      </c>
      <c r="F191" s="1361">
        <f>SUM(D191:E191)</f>
        <v>0</v>
      </c>
      <c r="G191" s="1359"/>
      <c r="H191" s="1264"/>
      <c r="I191" s="1264"/>
      <c r="J191" s="1264"/>
    </row>
    <row r="192" spans="2:11">
      <c r="B192" s="1359" t="s">
        <v>159</v>
      </c>
      <c r="C192" s="1359"/>
      <c r="D192" s="1361"/>
      <c r="E192" s="1361">
        <f>+'17-19'!D57</f>
        <v>474988944</v>
      </c>
      <c r="F192" s="1361">
        <f>SUM(D192:E192)</f>
        <v>474988944</v>
      </c>
      <c r="G192" s="1359"/>
      <c r="H192" s="1264"/>
      <c r="I192" s="1264"/>
      <c r="J192" s="1264"/>
    </row>
    <row r="193" spans="2:11">
      <c r="B193" s="1359"/>
      <c r="C193" s="1359"/>
      <c r="D193" s="1359"/>
      <c r="E193" s="1359"/>
      <c r="F193" s="1359"/>
      <c r="G193" s="1359"/>
      <c r="H193" s="1264"/>
      <c r="I193" s="1264"/>
      <c r="J193" s="1264"/>
    </row>
    <row r="194" spans="2:11" ht="14.25" thickBot="1">
      <c r="B194" s="1359"/>
      <c r="C194" s="1359"/>
      <c r="D194" s="1362">
        <f>SUM(D190:D193)</f>
        <v>369937109</v>
      </c>
      <c r="E194" s="1362">
        <f>SUM(E190:E193)</f>
        <v>474988944</v>
      </c>
      <c r="F194" s="1362">
        <f>SUM(F190:F193)</f>
        <v>844926053</v>
      </c>
      <c r="G194" s="1363">
        <f>F194-C76</f>
        <v>-34761320481</v>
      </c>
      <c r="H194" s="1264"/>
      <c r="I194" s="1264"/>
      <c r="J194" s="1264"/>
    </row>
    <row r="195" spans="2:11">
      <c r="B195" s="1359"/>
      <c r="C195" s="1359"/>
      <c r="D195" s="1359"/>
      <c r="E195" s="1359"/>
      <c r="F195" s="1359"/>
      <c r="G195" s="1359"/>
      <c r="H195" s="1264"/>
      <c r="I195" s="1264"/>
      <c r="J195" s="1264"/>
    </row>
    <row r="196" spans="2:11" ht="15">
      <c r="B196" s="1360" t="s">
        <v>1170</v>
      </c>
      <c r="C196" s="1359"/>
      <c r="D196" s="1359"/>
      <c r="E196" s="1359"/>
      <c r="F196" s="1359"/>
      <c r="G196" s="1359"/>
      <c r="H196" s="1264"/>
      <c r="I196" s="1264"/>
      <c r="J196" s="1264"/>
    </row>
    <row r="197" spans="2:11">
      <c r="B197" s="1359" t="s">
        <v>163</v>
      </c>
      <c r="C197" s="1359"/>
      <c r="D197" s="1361">
        <f>+'17-19'!E34</f>
        <v>1212797475</v>
      </c>
      <c r="E197" s="1361">
        <f>SUM('14-15'!E15:E19)</f>
        <v>965101100</v>
      </c>
      <c r="F197" s="1361">
        <f>SUM(D197:E197)</f>
        <v>2177898575</v>
      </c>
      <c r="G197" s="1359"/>
      <c r="H197" s="1264"/>
      <c r="I197" s="1264"/>
      <c r="J197" s="1264"/>
    </row>
    <row r="198" spans="2:11">
      <c r="B198" s="1359" t="s">
        <v>1169</v>
      </c>
      <c r="C198" s="1359"/>
      <c r="D198" s="1361"/>
      <c r="E198" s="1361">
        <f>+'14-15'!E29-'14-15'!E15-'14-15'!E18-'14-15'!E19</f>
        <v>2087602028</v>
      </c>
      <c r="F198" s="1361">
        <f>SUM(D198:E198)</f>
        <v>2087602028</v>
      </c>
      <c r="G198" s="1359"/>
      <c r="H198" s="1264"/>
      <c r="I198" s="1264"/>
      <c r="J198" s="1264"/>
    </row>
    <row r="199" spans="2:11">
      <c r="B199" s="1359" t="s">
        <v>159</v>
      </c>
      <c r="C199" s="1359"/>
      <c r="D199" s="1361"/>
      <c r="E199" s="1361">
        <f>+'17-19'!E57</f>
        <v>785042598</v>
      </c>
      <c r="F199" s="1361">
        <f>SUM(D199:E199)</f>
        <v>785042598</v>
      </c>
      <c r="G199" s="1359"/>
      <c r="H199" s="1264"/>
      <c r="I199" s="1264"/>
      <c r="J199" s="1264"/>
    </row>
    <row r="200" spans="2:11">
      <c r="B200" s="1359"/>
      <c r="C200" s="1359"/>
      <c r="D200" s="1359"/>
      <c r="E200" s="1359"/>
      <c r="F200" s="1359"/>
      <c r="G200" s="1359"/>
      <c r="H200" s="1264"/>
      <c r="I200" s="1264"/>
      <c r="J200" s="1264"/>
    </row>
    <row r="201" spans="2:11" ht="14.25" thickBot="1">
      <c r="B201" s="1359"/>
      <c r="C201" s="1359"/>
      <c r="D201" s="1362">
        <f>SUM(D197:D200)</f>
        <v>1212797475</v>
      </c>
      <c r="E201" s="1362">
        <f>SUM(E197:E200)</f>
        <v>3837745726</v>
      </c>
      <c r="F201" s="1362">
        <f>SUM(F197:F200)</f>
        <v>5050543201</v>
      </c>
      <c r="G201" s="1363">
        <f>F201-C101</f>
        <v>-25630968242</v>
      </c>
      <c r="H201" s="1264"/>
      <c r="I201" s="1264"/>
      <c r="J201" s="1264"/>
    </row>
    <row r="202" spans="2:11">
      <c r="B202" s="1359"/>
      <c r="C202" s="1359"/>
      <c r="D202" s="1359"/>
      <c r="E202" s="1359"/>
      <c r="F202" s="1359"/>
      <c r="G202" s="1359"/>
      <c r="H202" s="1359"/>
      <c r="I202" s="1264"/>
      <c r="J202" s="1264"/>
      <c r="K202" s="1264"/>
    </row>
    <row r="203" spans="2:11">
      <c r="B203" s="1359"/>
      <c r="C203" s="1359"/>
      <c r="D203" s="1359"/>
      <c r="E203" s="1359"/>
      <c r="F203" s="1359"/>
      <c r="G203" s="1359"/>
      <c r="H203" s="1359"/>
      <c r="I203" s="1264"/>
      <c r="J203" s="1264"/>
      <c r="K203" s="1264"/>
    </row>
    <row r="204" spans="2:11">
      <c r="B204" s="1326"/>
      <c r="C204" s="1364"/>
      <c r="D204" s="1364"/>
      <c r="E204" s="1364"/>
      <c r="F204" s="1364"/>
      <c r="G204" s="1364"/>
      <c r="H204" s="1364"/>
      <c r="I204" s="1264"/>
      <c r="J204" s="1264"/>
      <c r="K204" s="1264"/>
    </row>
    <row r="205" spans="2:11" ht="15">
      <c r="B205" s="2184" t="s">
        <v>1171</v>
      </c>
      <c r="C205" s="2184"/>
      <c r="D205" s="2184"/>
      <c r="E205" s="2184"/>
      <c r="F205" s="2184"/>
      <c r="G205" s="2184"/>
      <c r="H205" s="2184"/>
      <c r="I205" s="1265"/>
      <c r="J205" s="1265"/>
      <c r="K205" s="1265"/>
    </row>
    <row r="206" spans="2:11" ht="48" customHeight="1">
      <c r="B206" s="2185" t="s">
        <v>1172</v>
      </c>
      <c r="C206" s="2185"/>
      <c r="D206" s="2185"/>
      <c r="E206" s="2185"/>
      <c r="F206" s="2185"/>
      <c r="G206" s="2185"/>
      <c r="H206" s="2185"/>
      <c r="I206" s="1265"/>
      <c r="J206" s="1265"/>
      <c r="K206" s="1265"/>
    </row>
    <row r="207" spans="2:11">
      <c r="B207" s="1267"/>
      <c r="C207" s="1270"/>
      <c r="D207" s="1270"/>
      <c r="E207" s="1270"/>
      <c r="F207" s="1270"/>
      <c r="G207" s="1270"/>
      <c r="H207" s="1270"/>
      <c r="I207" s="1265"/>
      <c r="J207" s="1265"/>
      <c r="K207" s="1265"/>
    </row>
    <row r="208" spans="2:11" ht="15">
      <c r="B208" s="1328" t="s">
        <v>1173</v>
      </c>
      <c r="C208" s="1358"/>
      <c r="D208" s="1358"/>
      <c r="E208" s="1358"/>
      <c r="F208" s="1358"/>
      <c r="G208" s="1358"/>
      <c r="H208" s="1358"/>
      <c r="I208" s="1264"/>
      <c r="J208" s="1264"/>
      <c r="K208" s="1264"/>
    </row>
    <row r="209" spans="2:11" ht="36" customHeight="1">
      <c r="B209" s="2186" t="s">
        <v>1422</v>
      </c>
      <c r="C209" s="2186"/>
      <c r="D209" s="2186"/>
      <c r="E209" s="2186"/>
      <c r="F209" s="2186"/>
      <c r="G209" s="2186"/>
      <c r="H209" s="2186"/>
      <c r="I209" s="1264"/>
      <c r="J209" s="1264"/>
      <c r="K209" s="1264"/>
    </row>
    <row r="210" spans="2:11" ht="15">
      <c r="B210" s="1389" t="s">
        <v>1174</v>
      </c>
      <c r="C210" s="1390"/>
      <c r="D210" s="1390"/>
      <c r="E210" s="1390"/>
      <c r="F210" s="1390"/>
      <c r="G210" s="1390"/>
      <c r="H210" s="1390"/>
      <c r="I210" s="1264"/>
      <c r="J210" s="1264"/>
      <c r="K210" s="1264"/>
    </row>
    <row r="211" spans="2:11" ht="38.25" customHeight="1">
      <c r="B211" s="2187" t="s">
        <v>1175</v>
      </c>
      <c r="C211" s="2187"/>
      <c r="D211" s="2187"/>
      <c r="E211" s="2187"/>
      <c r="F211" s="2187"/>
      <c r="G211" s="2187"/>
      <c r="H211" s="2187"/>
      <c r="I211" s="1365"/>
      <c r="J211" s="1366"/>
      <c r="K211" s="1366"/>
    </row>
    <row r="212" spans="2:11" ht="13.5" customHeight="1">
      <c r="B212" s="1393"/>
      <c r="C212" s="2182" t="s">
        <v>1176</v>
      </c>
      <c r="D212" s="2182"/>
      <c r="E212" s="2182" t="s">
        <v>1177</v>
      </c>
      <c r="F212" s="2182"/>
      <c r="G212" s="1394"/>
      <c r="H212" s="1395"/>
      <c r="I212" s="1365"/>
      <c r="J212" s="1366"/>
      <c r="K212" s="1366"/>
    </row>
    <row r="213" spans="2:11" ht="15">
      <c r="B213" s="1396"/>
      <c r="C213" s="1397">
        <v>42825</v>
      </c>
      <c r="D213" s="1397">
        <v>42460</v>
      </c>
      <c r="E213" s="1397">
        <v>42825</v>
      </c>
      <c r="F213" s="1397">
        <v>42460</v>
      </c>
      <c r="G213" s="1394"/>
      <c r="H213" s="593"/>
      <c r="J213" s="1369"/>
      <c r="K213" s="1366"/>
    </row>
    <row r="214" spans="2:11">
      <c r="B214" s="1398" t="s">
        <v>1178</v>
      </c>
      <c r="C214" s="1399">
        <f>('22-25'!D39*'34. Basis, Fair Value'!K214)-'22-25'!D39</f>
        <v>-4519123295.356164</v>
      </c>
      <c r="D214" s="1399">
        <v>0</v>
      </c>
      <c r="E214" s="1399">
        <f>+C214</f>
        <v>-4519123295.356164</v>
      </c>
      <c r="F214" s="1400">
        <v>0</v>
      </c>
      <c r="G214" s="1394"/>
      <c r="H214" s="593"/>
      <c r="J214" s="1370"/>
      <c r="K214" s="1366"/>
    </row>
    <row r="215" spans="2:11">
      <c r="B215" s="1398" t="s">
        <v>1179</v>
      </c>
      <c r="C215" s="1399">
        <f>(K215*'22-25'!D39)-'22-25'!D39</f>
        <v>-4519123295.356164</v>
      </c>
      <c r="D215" s="1399">
        <v>0</v>
      </c>
      <c r="E215" s="1401">
        <f>+C215</f>
        <v>-4519123295.356164</v>
      </c>
      <c r="F215" s="1400">
        <v>0</v>
      </c>
      <c r="G215" s="1394"/>
      <c r="H215" s="593"/>
      <c r="J215" s="1371"/>
      <c r="K215" s="1366"/>
    </row>
    <row r="216" spans="2:11" ht="15">
      <c r="B216" s="1393"/>
      <c r="C216" s="1398"/>
      <c r="D216" s="1398"/>
      <c r="E216" s="1398"/>
      <c r="F216" s="1398"/>
      <c r="G216" s="1394"/>
      <c r="H216" s="593"/>
      <c r="J216" s="1372"/>
      <c r="K216" s="1366"/>
    </row>
    <row r="217" spans="2:11" ht="15">
      <c r="B217" s="1263"/>
      <c r="C217" s="1373"/>
      <c r="D217" s="1373"/>
      <c r="E217" s="1374"/>
      <c r="F217" s="1374"/>
      <c r="G217" s="1367"/>
      <c r="H217" s="1368"/>
      <c r="I217" s="1365"/>
      <c r="J217" s="1366"/>
      <c r="K217" s="1366"/>
    </row>
    <row r="218" spans="2:11">
      <c r="J218" s="1366"/>
      <c r="K218" s="1366"/>
    </row>
    <row r="219" spans="2:11">
      <c r="J219" s="1366"/>
      <c r="K219" s="1366"/>
    </row>
    <row r="220" spans="2:11">
      <c r="J220" s="1366"/>
      <c r="K220" s="1366"/>
    </row>
    <row r="221" spans="2:11">
      <c r="J221" s="1366"/>
      <c r="K221" s="1366"/>
    </row>
    <row r="222" spans="2:11">
      <c r="J222" s="1264"/>
      <c r="K222" s="1264"/>
    </row>
    <row r="223" spans="2:11">
      <c r="J223" s="1264"/>
      <c r="K223" s="1264"/>
    </row>
    <row r="224" spans="2:11">
      <c r="J224" s="1375"/>
      <c r="K224" s="1375"/>
    </row>
    <row r="225" spans="10:11">
      <c r="J225" s="1264"/>
      <c r="K225" s="1264"/>
    </row>
    <row r="226" spans="10:11">
      <c r="J226" s="1264"/>
      <c r="K226" s="1264"/>
    </row>
    <row r="227" spans="10:11">
      <c r="J227" s="1264"/>
      <c r="K227" s="1264"/>
    </row>
    <row r="228" spans="10:11">
      <c r="J228" s="1264"/>
      <c r="K228" s="1264"/>
    </row>
    <row r="229" spans="10:11">
      <c r="J229" s="1264"/>
      <c r="K229" s="1264"/>
    </row>
  </sheetData>
  <mergeCells count="32">
    <mergeCell ref="D81:E82"/>
    <mergeCell ref="B8:H8"/>
    <mergeCell ref="B14:H14"/>
    <mergeCell ref="B17:H18"/>
    <mergeCell ref="C19:E19"/>
    <mergeCell ref="F19:H19"/>
    <mergeCell ref="B24:H25"/>
    <mergeCell ref="B26:H26"/>
    <mergeCell ref="D31:E32"/>
    <mergeCell ref="D56:E57"/>
    <mergeCell ref="B174:D174"/>
    <mergeCell ref="B166:H166"/>
    <mergeCell ref="B167:H167"/>
    <mergeCell ref="B168:H168"/>
    <mergeCell ref="C106:H106"/>
    <mergeCell ref="C125:H125"/>
    <mergeCell ref="C145:H145"/>
    <mergeCell ref="B163:H163"/>
    <mergeCell ref="B164:H164"/>
    <mergeCell ref="B169:H169"/>
    <mergeCell ref="B170:H170"/>
    <mergeCell ref="B171:H171"/>
    <mergeCell ref="B172:H172"/>
    <mergeCell ref="B173:H173"/>
    <mergeCell ref="C212:D212"/>
    <mergeCell ref="E212:F212"/>
    <mergeCell ref="B175:H176"/>
    <mergeCell ref="B179:H179"/>
    <mergeCell ref="B205:H205"/>
    <mergeCell ref="B206:H206"/>
    <mergeCell ref="B209:H209"/>
    <mergeCell ref="B211:H211"/>
  </mergeCells>
  <pageMargins left="0.31" right="0.31" top="0.34" bottom="0.32" header="0.31496062992125984" footer="0.31496062992125984"/>
  <pageSetup paperSize="9" scale="73" orientation="landscape" r:id="rId1"/>
  <rowBreaks count="5" manualBreakCount="5">
    <brk id="53" max="8" man="1"/>
    <brk id="103" max="8" man="1"/>
    <brk id="143" max="8" man="1"/>
    <brk id="173" max="8" man="1"/>
    <brk id="216" max="8" man="1"/>
  </rowBreaks>
  <colBreaks count="1" manualBreakCount="1">
    <brk id="9"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K62"/>
  <sheetViews>
    <sheetView topLeftCell="A28" zoomScaleNormal="100" workbookViewId="0">
      <selection activeCell="B29" sqref="B29:E29"/>
    </sheetView>
  </sheetViews>
  <sheetFormatPr defaultColWidth="9.140625" defaultRowHeight="13.5"/>
  <cols>
    <col min="1" max="1" width="9.140625" style="481"/>
    <col min="2" max="2" width="55.5703125" style="481" customWidth="1"/>
    <col min="3" max="3" width="14.7109375" style="481" customWidth="1"/>
    <col min="4" max="4" width="15.7109375" style="481" customWidth="1"/>
    <col min="5" max="5" width="12.7109375" style="481" bestFit="1" customWidth="1"/>
    <col min="6" max="10" width="9.140625" style="481"/>
    <col min="11" max="11" width="16.42578125" style="481" bestFit="1" customWidth="1"/>
    <col min="12" max="16384" width="9.140625" style="481"/>
  </cols>
  <sheetData>
    <row r="2" spans="2:5" ht="15">
      <c r="B2" s="480"/>
      <c r="C2" s="480"/>
    </row>
    <row r="3" spans="2:5" ht="15">
      <c r="B3" s="480"/>
      <c r="C3" s="480"/>
    </row>
    <row r="4" spans="2:5" ht="15">
      <c r="B4" s="480"/>
      <c r="C4" s="480"/>
    </row>
    <row r="5" spans="2:5" ht="15">
      <c r="B5" s="480"/>
      <c r="C5" s="480"/>
    </row>
    <row r="6" spans="2:5" ht="15">
      <c r="B6" s="480" t="s">
        <v>1472</v>
      </c>
      <c r="C6" s="480"/>
    </row>
    <row r="8" spans="2:5" ht="29.25" customHeight="1" thickBot="1">
      <c r="B8" s="2203" t="s">
        <v>1346</v>
      </c>
      <c r="C8" s="2203"/>
      <c r="D8" s="2203"/>
      <c r="E8" s="2203"/>
    </row>
    <row r="9" spans="2:5" ht="30.75" thickBot="1">
      <c r="B9" s="1584" t="s">
        <v>1</v>
      </c>
      <c r="C9" s="1585" t="s">
        <v>376</v>
      </c>
      <c r="D9" s="1585" t="s">
        <v>410</v>
      </c>
      <c r="E9" s="1585" t="s">
        <v>1337</v>
      </c>
    </row>
    <row r="10" spans="2:5" s="1586" customFormat="1" ht="15.95" customHeight="1">
      <c r="B10" s="1587" t="s">
        <v>1423</v>
      </c>
      <c r="C10" s="1590">
        <v>40378439</v>
      </c>
      <c r="D10" s="1590">
        <v>454065262.56999999</v>
      </c>
      <c r="E10" s="1591" t="s">
        <v>1340</v>
      </c>
    </row>
    <row r="11" spans="2:5" s="1586" customFormat="1" ht="15.95" customHeight="1">
      <c r="B11" s="1587" t="s">
        <v>1423</v>
      </c>
      <c r="C11" s="1595">
        <v>421416290</v>
      </c>
      <c r="D11" s="1590">
        <v>849337253</v>
      </c>
      <c r="E11" s="1591" t="s">
        <v>1338</v>
      </c>
    </row>
    <row r="12" spans="2:5" s="1586" customFormat="1" ht="15.95" customHeight="1">
      <c r="B12" s="1587" t="s">
        <v>1423</v>
      </c>
      <c r="C12" s="1595">
        <v>211753648.52000001</v>
      </c>
      <c r="D12" s="1590">
        <v>105630212</v>
      </c>
      <c r="E12" s="1591" t="s">
        <v>1341</v>
      </c>
    </row>
    <row r="13" spans="2:5" s="1586" customFormat="1" ht="15.95" customHeight="1">
      <c r="B13" s="1587" t="s">
        <v>1423</v>
      </c>
      <c r="C13" s="1595">
        <v>227537655.54999998</v>
      </c>
      <c r="D13" s="1590">
        <v>1690339673.5</v>
      </c>
      <c r="E13" s="1591" t="s">
        <v>1342</v>
      </c>
    </row>
    <row r="14" spans="2:5" s="1586" customFormat="1" ht="15.95" customHeight="1">
      <c r="B14" s="1587" t="s">
        <v>1423</v>
      </c>
      <c r="C14" s="1590">
        <v>0</v>
      </c>
      <c r="D14" s="1590">
        <v>624758853</v>
      </c>
      <c r="E14" s="1591" t="s">
        <v>1343</v>
      </c>
    </row>
    <row r="15" spans="2:5" s="1586" customFormat="1" ht="15.95" customHeight="1">
      <c r="B15" s="1587" t="s">
        <v>1423</v>
      </c>
      <c r="C15" s="1595">
        <v>0</v>
      </c>
      <c r="D15" s="1590">
        <v>293563916</v>
      </c>
      <c r="E15" s="1591" t="s">
        <v>1344</v>
      </c>
    </row>
    <row r="16" spans="2:5" s="1586" customFormat="1" ht="15.95" customHeight="1">
      <c r="B16" s="1587" t="s">
        <v>1423</v>
      </c>
      <c r="C16" s="1595">
        <v>343347171.76999998</v>
      </c>
      <c r="D16" s="1590">
        <v>460981207</v>
      </c>
      <c r="E16" s="1591" t="s">
        <v>1345</v>
      </c>
    </row>
    <row r="17" spans="2:11" s="1586" customFormat="1" ht="15.95" customHeight="1">
      <c r="B17" s="1587" t="s">
        <v>1347</v>
      </c>
      <c r="C17" s="1595">
        <v>298110337.76999998</v>
      </c>
      <c r="D17" s="1590">
        <v>1964624957.5699999</v>
      </c>
      <c r="E17" s="1593">
        <v>0</v>
      </c>
    </row>
    <row r="18" spans="2:11" s="1586" customFormat="1" ht="15.95" customHeight="1">
      <c r="B18" s="1587" t="s">
        <v>1424</v>
      </c>
      <c r="C18" s="1595">
        <v>0</v>
      </c>
      <c r="D18" s="1590">
        <v>343976500</v>
      </c>
      <c r="E18" s="1591" t="s">
        <v>1338</v>
      </c>
    </row>
    <row r="19" spans="2:11" s="1586" customFormat="1" ht="15.95" customHeight="1">
      <c r="B19" s="1587" t="s">
        <v>1424</v>
      </c>
      <c r="C19" s="1595">
        <v>0</v>
      </c>
      <c r="D19" s="1590">
        <v>123612850</v>
      </c>
      <c r="E19" s="1591" t="s">
        <v>1344</v>
      </c>
    </row>
    <row r="20" spans="2:11" s="1586" customFormat="1" ht="15.95" customHeight="1">
      <c r="B20" s="1587" t="s">
        <v>1348</v>
      </c>
      <c r="C20" s="1595">
        <v>0</v>
      </c>
      <c r="D20" s="1590">
        <v>467589350</v>
      </c>
      <c r="E20" s="1593">
        <v>0</v>
      </c>
    </row>
    <row r="21" spans="2:11" s="1586" customFormat="1" ht="15.95" customHeight="1" thickBot="1">
      <c r="B21" s="1588"/>
      <c r="C21" s="1588"/>
      <c r="D21" s="1589"/>
      <c r="E21" s="1592"/>
    </row>
    <row r="22" spans="2:11" ht="14.25" thickTop="1">
      <c r="B22" s="2204"/>
      <c r="C22" s="2204"/>
      <c r="D22" s="2204"/>
      <c r="E22" s="2204"/>
    </row>
    <row r="23" spans="2:11" ht="29.25" customHeight="1" thickBot="1">
      <c r="B23" s="2203" t="s">
        <v>1346</v>
      </c>
      <c r="C23" s="2203"/>
      <c r="D23" s="2203"/>
      <c r="E23" s="2203"/>
    </row>
    <row r="24" spans="2:11" ht="33.75" customHeight="1" thickBot="1">
      <c r="B24" s="1584" t="s">
        <v>1</v>
      </c>
      <c r="C24" s="1584"/>
      <c r="D24" s="1585" t="s">
        <v>376</v>
      </c>
      <c r="E24" s="1585" t="s">
        <v>1337</v>
      </c>
    </row>
    <row r="25" spans="2:11" s="1586" customFormat="1" ht="15.95" customHeight="1">
      <c r="B25" s="1587" t="s">
        <v>1423</v>
      </c>
      <c r="C25" s="1595">
        <v>0</v>
      </c>
      <c r="D25" s="1590">
        <v>1015847287</v>
      </c>
      <c r="E25" s="1591" t="s">
        <v>1349</v>
      </c>
      <c r="K25" s="1594"/>
    </row>
    <row r="26" spans="2:11" s="1586" customFormat="1" ht="15.95" customHeight="1">
      <c r="B26" s="1587" t="s">
        <v>1423</v>
      </c>
      <c r="C26" s="1595">
        <v>0</v>
      </c>
      <c r="D26" s="1590">
        <v>229100000</v>
      </c>
      <c r="E26" s="1591" t="s">
        <v>1350</v>
      </c>
      <c r="K26" s="1594"/>
    </row>
    <row r="27" spans="2:11" s="1586" customFormat="1" ht="15.95" customHeight="1">
      <c r="B27" s="1587" t="s">
        <v>1347</v>
      </c>
      <c r="C27" s="1595">
        <v>0</v>
      </c>
      <c r="D27" s="1590">
        <v>1244947287</v>
      </c>
      <c r="E27" s="1593">
        <v>0</v>
      </c>
      <c r="K27" s="1594"/>
    </row>
    <row r="28" spans="2:11" s="1586" customFormat="1" ht="15.95" customHeight="1" thickBot="1">
      <c r="B28" s="1588"/>
      <c r="C28" s="1588"/>
      <c r="D28" s="1589"/>
      <c r="E28" s="1592"/>
    </row>
    <row r="29" spans="2:11" ht="30.75" customHeight="1" thickTop="1">
      <c r="B29" s="2204" t="s">
        <v>1339</v>
      </c>
      <c r="C29" s="2204"/>
      <c r="D29" s="2204"/>
      <c r="E29" s="2204"/>
    </row>
    <row r="30" spans="2:11" s="1818" customFormat="1"/>
    <row r="31" spans="2:11" ht="14.25" thickBot="1"/>
    <row r="32" spans="2:11" ht="30.75" thickBot="1">
      <c r="B32" s="1584" t="s">
        <v>1</v>
      </c>
      <c r="C32" s="1585" t="s">
        <v>376</v>
      </c>
      <c r="D32" s="1585" t="s">
        <v>410</v>
      </c>
      <c r="E32" s="1585" t="s">
        <v>1337</v>
      </c>
    </row>
    <row r="33" spans="2:5" s="1586" customFormat="1" ht="15.95" customHeight="1">
      <c r="B33" s="1587" t="s">
        <v>1482</v>
      </c>
      <c r="C33" s="1590">
        <v>40378439</v>
      </c>
      <c r="D33" s="1590">
        <v>379309181</v>
      </c>
      <c r="E33" s="1591" t="s">
        <v>1340</v>
      </c>
    </row>
    <row r="34" spans="2:5" s="1586" customFormat="1" ht="15.95" customHeight="1">
      <c r="B34" s="1587" t="s">
        <v>1483</v>
      </c>
      <c r="C34" s="1590">
        <v>0</v>
      </c>
      <c r="D34" s="1590">
        <v>74756081.569999993</v>
      </c>
      <c r="E34" s="1591" t="s">
        <v>1340</v>
      </c>
    </row>
    <row r="35" spans="2:5" s="1586" customFormat="1" ht="15.95" customHeight="1">
      <c r="B35" s="1587" t="s">
        <v>1482</v>
      </c>
      <c r="C35" s="1595">
        <v>305948883</v>
      </c>
      <c r="D35" s="1590">
        <v>710480640</v>
      </c>
      <c r="E35" s="1591" t="s">
        <v>1338</v>
      </c>
    </row>
    <row r="36" spans="2:5" s="1586" customFormat="1" ht="15.95" customHeight="1">
      <c r="B36" s="1587" t="s">
        <v>1483</v>
      </c>
      <c r="C36" s="1595">
        <v>115467407</v>
      </c>
      <c r="D36" s="1590">
        <v>138856613</v>
      </c>
      <c r="E36" s="1591" t="s">
        <v>1338</v>
      </c>
    </row>
    <row r="37" spans="2:5" s="1586" customFormat="1" ht="15.95" customHeight="1">
      <c r="B37" s="1587" t="s">
        <v>1482</v>
      </c>
      <c r="C37" s="1595">
        <v>211753648.52000001</v>
      </c>
      <c r="D37" s="1590">
        <v>105630212</v>
      </c>
      <c r="E37" s="1591" t="s">
        <v>1341</v>
      </c>
    </row>
    <row r="38" spans="2:5" s="1586" customFormat="1" ht="15.95" customHeight="1">
      <c r="B38" s="1587" t="s">
        <v>1483</v>
      </c>
      <c r="C38" s="1595">
        <v>0</v>
      </c>
      <c r="D38" s="1590">
        <v>0</v>
      </c>
      <c r="E38" s="1591" t="s">
        <v>1341</v>
      </c>
    </row>
    <row r="39" spans="2:5" s="1586" customFormat="1" ht="15.95" customHeight="1">
      <c r="B39" s="1587" t="s">
        <v>1482</v>
      </c>
      <c r="C39" s="1595">
        <v>204807202.55000001</v>
      </c>
      <c r="D39" s="1590">
        <v>1619483906.5</v>
      </c>
      <c r="E39" s="1591" t="s">
        <v>1342</v>
      </c>
    </row>
    <row r="40" spans="2:5" s="1586" customFormat="1" ht="15.95" customHeight="1">
      <c r="B40" s="1587" t="s">
        <v>1483</v>
      </c>
      <c r="C40" s="1595">
        <v>22730453</v>
      </c>
      <c r="D40" s="1590">
        <v>70855767</v>
      </c>
      <c r="E40" s="1591" t="s">
        <v>1342</v>
      </c>
    </row>
    <row r="41" spans="2:5" s="1586" customFormat="1" ht="15.95" customHeight="1">
      <c r="B41" s="1587" t="s">
        <v>1482</v>
      </c>
      <c r="C41" s="1590">
        <v>0</v>
      </c>
      <c r="D41" s="1590">
        <v>557094755</v>
      </c>
      <c r="E41" s="1591" t="s">
        <v>1343</v>
      </c>
    </row>
    <row r="42" spans="2:5" s="1586" customFormat="1" ht="15.95" customHeight="1">
      <c r="B42" s="1587" t="s">
        <v>1483</v>
      </c>
      <c r="C42" s="1590">
        <v>0</v>
      </c>
      <c r="D42" s="1590">
        <v>67664098</v>
      </c>
      <c r="E42" s="1591" t="s">
        <v>1343</v>
      </c>
    </row>
    <row r="43" spans="2:5" s="1586" customFormat="1" ht="15.95" customHeight="1">
      <c r="B43" s="1587" t="s">
        <v>1482</v>
      </c>
      <c r="C43" s="1595">
        <v>0</v>
      </c>
      <c r="D43" s="1590">
        <v>224516736</v>
      </c>
      <c r="E43" s="1591" t="s">
        <v>1344</v>
      </c>
    </row>
    <row r="44" spans="2:5" s="1586" customFormat="1" ht="15.95" customHeight="1">
      <c r="B44" s="1587" t="s">
        <v>1483</v>
      </c>
      <c r="C44" s="1595">
        <v>0</v>
      </c>
      <c r="D44" s="1590">
        <v>69047180</v>
      </c>
      <c r="E44" s="1591" t="s">
        <v>1344</v>
      </c>
    </row>
    <row r="45" spans="2:5" s="1586" customFormat="1" ht="15.95" customHeight="1">
      <c r="B45" s="1587" t="s">
        <v>1482</v>
      </c>
      <c r="C45" s="1595">
        <v>252462990.76999998</v>
      </c>
      <c r="D45" s="1590">
        <v>104941166</v>
      </c>
      <c r="E45" s="1591" t="s">
        <v>1345</v>
      </c>
    </row>
    <row r="46" spans="2:5" s="1586" customFormat="1" ht="15.95" customHeight="1">
      <c r="B46" s="1587" t="s">
        <v>1483</v>
      </c>
      <c r="C46" s="1595">
        <v>90884181</v>
      </c>
      <c r="D46" s="1590">
        <v>356040041</v>
      </c>
      <c r="E46" s="1591" t="s">
        <v>1345</v>
      </c>
    </row>
    <row r="47" spans="2:5" s="1586" customFormat="1" ht="15.95" customHeight="1">
      <c r="B47" s="1587" t="s">
        <v>1486</v>
      </c>
      <c r="C47" s="1595">
        <v>298110337.76999998</v>
      </c>
      <c r="D47" s="1590">
        <v>1067693666.5699999</v>
      </c>
      <c r="E47" s="1593">
        <v>0</v>
      </c>
    </row>
    <row r="48" spans="2:5" s="1586" customFormat="1" ht="15.95" customHeight="1">
      <c r="B48" s="1587" t="s">
        <v>1487</v>
      </c>
      <c r="C48" s="1595">
        <v>0</v>
      </c>
      <c r="D48" s="1590">
        <v>896931291</v>
      </c>
      <c r="E48" s="1593">
        <v>0</v>
      </c>
    </row>
    <row r="49" spans="2:11" s="1586" customFormat="1" ht="15.95" customHeight="1">
      <c r="B49" s="1587" t="s">
        <v>1484</v>
      </c>
      <c r="C49" s="1595">
        <v>0</v>
      </c>
      <c r="D49" s="1590">
        <v>220660300</v>
      </c>
      <c r="E49" s="1591" t="s">
        <v>1338</v>
      </c>
    </row>
    <row r="50" spans="2:11" s="1586" customFormat="1" ht="15.95" customHeight="1">
      <c r="B50" s="1587" t="s">
        <v>1485</v>
      </c>
      <c r="C50" s="1595">
        <v>0</v>
      </c>
      <c r="D50" s="1590">
        <v>123316200</v>
      </c>
      <c r="E50" s="1591" t="s">
        <v>1338</v>
      </c>
    </row>
    <row r="51" spans="2:11" s="1586" customFormat="1" ht="15.95" customHeight="1">
      <c r="B51" s="1587" t="s">
        <v>1484</v>
      </c>
      <c r="C51" s="1595">
        <v>0</v>
      </c>
      <c r="D51" s="1590">
        <v>123612850</v>
      </c>
      <c r="E51" s="1591" t="s">
        <v>1344</v>
      </c>
    </row>
    <row r="52" spans="2:11" s="1586" customFormat="1" ht="15.95" customHeight="1">
      <c r="B52" s="1587" t="s">
        <v>1485</v>
      </c>
      <c r="C52" s="1595">
        <v>0</v>
      </c>
      <c r="D52" s="1590">
        <v>0</v>
      </c>
      <c r="E52" s="1591" t="s">
        <v>1344</v>
      </c>
    </row>
    <row r="53" spans="2:11" s="1586" customFormat="1" ht="15.95" customHeight="1">
      <c r="B53" s="1587" t="s">
        <v>1348</v>
      </c>
      <c r="C53" s="1595">
        <v>0</v>
      </c>
      <c r="D53" s="1590">
        <v>467589350</v>
      </c>
      <c r="E53" s="1593">
        <v>0</v>
      </c>
    </row>
    <row r="54" spans="2:11" s="1586" customFormat="1" ht="15.95" customHeight="1" thickBot="1">
      <c r="B54" s="1588"/>
      <c r="C54" s="1588"/>
      <c r="D54" s="1589"/>
      <c r="E54" s="1592"/>
    </row>
    <row r="55" spans="2:11" ht="14.25" thickTop="1">
      <c r="B55" s="2204"/>
      <c r="C55" s="2204"/>
      <c r="D55" s="2204"/>
      <c r="E55" s="2204"/>
    </row>
    <row r="56" spans="2:11" ht="29.25" customHeight="1" thickBot="1">
      <c r="B56" s="2203" t="s">
        <v>1346</v>
      </c>
      <c r="C56" s="2203"/>
      <c r="D56" s="2203"/>
      <c r="E56" s="2203"/>
    </row>
    <row r="57" spans="2:11" ht="33.75" customHeight="1" thickBot="1">
      <c r="B57" s="1584" t="s">
        <v>1</v>
      </c>
      <c r="C57" s="1584"/>
      <c r="D57" s="1585" t="s">
        <v>376</v>
      </c>
      <c r="E57" s="1585" t="s">
        <v>1337</v>
      </c>
    </row>
    <row r="58" spans="2:11" s="1586" customFormat="1" ht="15.95" customHeight="1">
      <c r="B58" s="1587" t="s">
        <v>1423</v>
      </c>
      <c r="C58" s="1595">
        <v>0</v>
      </c>
      <c r="D58" s="1590">
        <v>1015847287</v>
      </c>
      <c r="E58" s="1591" t="s">
        <v>1349</v>
      </c>
      <c r="K58" s="1594"/>
    </row>
    <row r="59" spans="2:11" s="1586" customFormat="1" ht="15.95" customHeight="1">
      <c r="B59" s="1587" t="s">
        <v>1423</v>
      </c>
      <c r="C59" s="1595">
        <v>0</v>
      </c>
      <c r="D59" s="1590">
        <v>229100000</v>
      </c>
      <c r="E59" s="1591" t="s">
        <v>1350</v>
      </c>
      <c r="K59" s="1594"/>
    </row>
    <row r="60" spans="2:11" s="1586" customFormat="1" ht="15.95" customHeight="1">
      <c r="B60" s="1587" t="s">
        <v>1347</v>
      </c>
      <c r="C60" s="1595">
        <v>0</v>
      </c>
      <c r="D60" s="1590">
        <v>1244947287</v>
      </c>
      <c r="E60" s="1593">
        <v>0</v>
      </c>
      <c r="K60" s="1594"/>
    </row>
    <row r="61" spans="2:11" s="1586" customFormat="1" ht="15.95" customHeight="1" thickBot="1">
      <c r="B61" s="1588"/>
      <c r="C61" s="1588"/>
      <c r="D61" s="1589"/>
      <c r="E61" s="1592"/>
    </row>
    <row r="62" spans="2:11" ht="30.75" customHeight="1" thickTop="1">
      <c r="B62" s="2204" t="s">
        <v>1339</v>
      </c>
      <c r="C62" s="2204"/>
      <c r="D62" s="2204"/>
      <c r="E62" s="2204"/>
    </row>
  </sheetData>
  <mergeCells count="7">
    <mergeCell ref="B56:E56"/>
    <mergeCell ref="B62:E62"/>
    <mergeCell ref="B8:E8"/>
    <mergeCell ref="B22:E22"/>
    <mergeCell ref="B23:E23"/>
    <mergeCell ref="B29:E29"/>
    <mergeCell ref="B55:E55"/>
  </mergeCells>
  <pageMargins left="0.70866141732283472" right="0.70866141732283472" top="0.74803149606299213" bottom="0.74803149606299213" header="0.31496062992125984" footer="0.31496062992125984"/>
  <pageSetup paperSize="9" scale="7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N74"/>
  <sheetViews>
    <sheetView showGridLines="0" topLeftCell="A53" zoomScaleNormal="100" workbookViewId="0">
      <selection activeCell="C72" sqref="C72"/>
    </sheetView>
  </sheetViews>
  <sheetFormatPr defaultColWidth="9.140625" defaultRowHeight="13.5"/>
  <cols>
    <col min="1" max="1" width="4.5703125" style="593" customWidth="1"/>
    <col min="2" max="2" width="46.140625" style="593" customWidth="1"/>
    <col min="3" max="6" width="17.7109375" style="593" customWidth="1"/>
    <col min="7" max="7" width="15.140625" style="594" customWidth="1"/>
    <col min="8" max="8" width="13.85546875" style="594" customWidth="1"/>
    <col min="9" max="9" width="14.5703125" style="594" customWidth="1"/>
    <col min="10" max="10" width="13.85546875" style="594" customWidth="1"/>
    <col min="11" max="11" width="20.140625" style="593" customWidth="1"/>
    <col min="12" max="12" width="13.85546875" style="593" customWidth="1"/>
    <col min="13" max="13" width="13.140625" style="593" bestFit="1" customWidth="1"/>
    <col min="14" max="16384" width="9.140625" style="593"/>
  </cols>
  <sheetData>
    <row r="2" spans="2:13" ht="14.1" customHeight="1">
      <c r="B2" s="1" t="str">
        <f>BS_R!B2</f>
        <v>GVK Power (Goindwal Sahib) Limited</v>
      </c>
    </row>
    <row r="3" spans="2:13" ht="15.95" customHeight="1">
      <c r="B3" s="595" t="s">
        <v>885</v>
      </c>
      <c r="M3" s="314" t="s">
        <v>613</v>
      </c>
    </row>
    <row r="4" spans="2:13" ht="15.95" customHeight="1">
      <c r="B4" s="579" t="str">
        <f>[16]PL_R!$C$3</f>
        <v>All amounts in INR unless otherwise stated</v>
      </c>
      <c r="M4" s="314"/>
    </row>
    <row r="5" spans="2:13" ht="15">
      <c r="B5" s="595"/>
      <c r="L5" s="314"/>
    </row>
    <row r="6" spans="2:13" ht="15">
      <c r="B6" s="595" t="s">
        <v>446</v>
      </c>
      <c r="L6" s="314"/>
    </row>
    <row r="7" spans="2:13" ht="15">
      <c r="B7" s="596" t="s">
        <v>1</v>
      </c>
      <c r="C7" s="597" t="s">
        <v>70</v>
      </c>
      <c r="D7" s="597" t="s">
        <v>19</v>
      </c>
      <c r="L7" s="314"/>
    </row>
    <row r="8" spans="2:13" ht="15">
      <c r="B8" s="598"/>
      <c r="C8" s="599"/>
      <c r="D8" s="599"/>
      <c r="L8" s="314"/>
    </row>
    <row r="9" spans="2:13" ht="15" hidden="1">
      <c r="B9" s="600" t="s">
        <v>445</v>
      </c>
      <c r="C9" s="601" t="e">
        <f>#REF!</f>
        <v>#REF!</v>
      </c>
      <c r="D9" s="601" t="e">
        <f>+C9*10</f>
        <v>#REF!</v>
      </c>
      <c r="L9" s="314"/>
    </row>
    <row r="10" spans="2:13" ht="15" hidden="1">
      <c r="B10" s="599" t="s">
        <v>175</v>
      </c>
      <c r="C10" s="601">
        <v>0</v>
      </c>
      <c r="D10" s="601">
        <v>0</v>
      </c>
      <c r="L10" s="314"/>
    </row>
    <row r="11" spans="2:13" ht="15">
      <c r="B11" s="600" t="s">
        <v>208</v>
      </c>
      <c r="C11" s="601">
        <v>1080000000</v>
      </c>
      <c r="D11" s="601">
        <v>10800000000</v>
      </c>
      <c r="E11" s="602"/>
      <c r="F11" s="602"/>
      <c r="L11" s="314"/>
    </row>
    <row r="12" spans="2:13" ht="15">
      <c r="B12" s="599" t="s">
        <v>1323</v>
      </c>
      <c r="C12" s="601">
        <v>122537700</v>
      </c>
      <c r="D12" s="601">
        <v>1225377000</v>
      </c>
      <c r="L12" s="314"/>
    </row>
    <row r="13" spans="2:13" ht="15">
      <c r="B13" s="600" t="s">
        <v>251</v>
      </c>
      <c r="C13" s="601">
        <v>1202537700</v>
      </c>
      <c r="D13" s="601">
        <v>12025377000</v>
      </c>
      <c r="L13" s="314"/>
    </row>
    <row r="14" spans="2:13" ht="15">
      <c r="B14" s="599" t="s">
        <v>1323</v>
      </c>
      <c r="C14" s="601">
        <v>49250110</v>
      </c>
      <c r="D14" s="601">
        <v>492501100</v>
      </c>
      <c r="L14" s="314"/>
    </row>
    <row r="15" spans="2:13" ht="15">
      <c r="B15" s="600" t="s">
        <v>355</v>
      </c>
      <c r="C15" s="601">
        <v>1251787810</v>
      </c>
      <c r="D15" s="601">
        <v>12517878100</v>
      </c>
      <c r="L15" s="314"/>
    </row>
    <row r="16" spans="2:13" ht="15">
      <c r="B16" s="595"/>
      <c r="L16" s="314"/>
    </row>
    <row r="17" spans="2:13" ht="15">
      <c r="B17" s="595" t="s">
        <v>176</v>
      </c>
      <c r="C17" s="595"/>
      <c r="E17" s="1949"/>
      <c r="F17" s="1950"/>
      <c r="G17" s="1950"/>
      <c r="H17" s="1950"/>
      <c r="I17" s="1951"/>
      <c r="J17" s="1951"/>
      <c r="K17" s="1952"/>
      <c r="L17" s="1953"/>
      <c r="M17" s="314"/>
    </row>
    <row r="18" spans="2:13" s="604" customFormat="1" ht="45">
      <c r="B18" s="603" t="s">
        <v>1</v>
      </c>
      <c r="C18" s="83" t="s">
        <v>115</v>
      </c>
      <c r="D18" s="83" t="s">
        <v>117</v>
      </c>
      <c r="E18" s="1600" t="s">
        <v>146</v>
      </c>
      <c r="F18" s="1002" t="s">
        <v>15</v>
      </c>
    </row>
    <row r="19" spans="2:13">
      <c r="B19" s="605"/>
      <c r="C19" s="606"/>
      <c r="D19" s="607"/>
      <c r="E19" s="1601"/>
      <c r="F19" s="608"/>
      <c r="G19" s="593"/>
      <c r="H19" s="593"/>
      <c r="I19" s="593"/>
      <c r="J19" s="593"/>
    </row>
    <row r="20" spans="2:13" ht="15">
      <c r="B20" s="609" t="s">
        <v>208</v>
      </c>
      <c r="C20" s="431">
        <v>53681521</v>
      </c>
      <c r="D20" s="610">
        <v>-70933304</v>
      </c>
      <c r="E20" s="1602">
        <v>0</v>
      </c>
      <c r="F20" s="611">
        <v>-17251783</v>
      </c>
      <c r="G20" s="612"/>
      <c r="H20" s="612"/>
      <c r="I20" s="593"/>
      <c r="J20" s="593"/>
    </row>
    <row r="21" spans="2:13">
      <c r="B21" s="613"/>
      <c r="C21" s="606"/>
      <c r="D21" s="610"/>
      <c r="E21" s="1602"/>
      <c r="F21" s="608"/>
      <c r="G21" s="593"/>
      <c r="H21" s="593"/>
      <c r="I21" s="593"/>
      <c r="J21" s="593"/>
    </row>
    <row r="22" spans="2:13">
      <c r="B22" s="619" t="s">
        <v>76</v>
      </c>
      <c r="C22" s="589">
        <v>1188524246</v>
      </c>
      <c r="D22" s="623">
        <v>0</v>
      </c>
      <c r="E22" s="1602">
        <v>0</v>
      </c>
      <c r="F22" s="615">
        <v>1188524246</v>
      </c>
      <c r="G22" s="593"/>
      <c r="H22" s="593"/>
      <c r="I22" s="593"/>
      <c r="J22" s="593"/>
    </row>
    <row r="23" spans="2:13">
      <c r="B23" s="619" t="s">
        <v>1190</v>
      </c>
      <c r="C23" s="589">
        <v>-1225377000</v>
      </c>
      <c r="D23" s="623">
        <v>0</v>
      </c>
      <c r="E23" s="1602">
        <v>0</v>
      </c>
      <c r="F23" s="615">
        <v>-1225377000</v>
      </c>
      <c r="G23" s="593"/>
      <c r="H23" s="593"/>
      <c r="I23" s="593"/>
      <c r="J23" s="593"/>
    </row>
    <row r="24" spans="2:13" hidden="1">
      <c r="B24" s="613" t="s">
        <v>457</v>
      </c>
      <c r="C24" s="431"/>
      <c r="D24" s="610"/>
      <c r="E24" s="1602"/>
      <c r="F24" s="615">
        <v>0</v>
      </c>
      <c r="G24" s="593"/>
      <c r="H24" s="593"/>
      <c r="I24" s="593"/>
      <c r="J24" s="593"/>
    </row>
    <row r="25" spans="2:13" ht="27" hidden="1">
      <c r="B25" s="613" t="s">
        <v>454</v>
      </c>
      <c r="C25" s="431"/>
      <c r="D25" s="616"/>
      <c r="E25" s="1603"/>
      <c r="F25" s="615">
        <v>0</v>
      </c>
      <c r="G25" s="593"/>
      <c r="H25" s="593"/>
      <c r="I25" s="593"/>
      <c r="J25" s="593"/>
    </row>
    <row r="26" spans="2:13" ht="27" hidden="1">
      <c r="B26" s="613" t="s">
        <v>455</v>
      </c>
      <c r="C26" s="431"/>
      <c r="D26" s="616"/>
      <c r="E26" s="1603"/>
      <c r="F26" s="615">
        <v>0</v>
      </c>
      <c r="G26" s="593"/>
      <c r="H26" s="593"/>
      <c r="I26" s="593"/>
      <c r="J26" s="593"/>
    </row>
    <row r="27" spans="2:13" hidden="1">
      <c r="B27" s="613" t="s">
        <v>360</v>
      </c>
      <c r="C27" s="431"/>
      <c r="D27" s="616"/>
      <c r="E27" s="1603"/>
      <c r="F27" s="615">
        <v>0</v>
      </c>
      <c r="G27" s="593"/>
      <c r="H27" s="593"/>
      <c r="I27" s="593"/>
      <c r="J27" s="593"/>
    </row>
    <row r="28" spans="2:13" hidden="1">
      <c r="B28" s="613" t="s">
        <v>357</v>
      </c>
      <c r="C28" s="614"/>
      <c r="D28" s="431"/>
      <c r="E28" s="1604"/>
      <c r="F28" s="615">
        <v>0</v>
      </c>
      <c r="G28" s="593"/>
      <c r="H28" s="593"/>
      <c r="I28" s="593"/>
      <c r="J28" s="593"/>
    </row>
    <row r="29" spans="2:13" hidden="1">
      <c r="B29" s="613" t="s">
        <v>358</v>
      </c>
      <c r="C29" s="614"/>
      <c r="D29" s="431"/>
      <c r="E29" s="1604"/>
      <c r="F29" s="615">
        <v>0</v>
      </c>
      <c r="G29" s="593"/>
      <c r="H29" s="593"/>
      <c r="I29" s="593"/>
      <c r="J29" s="593"/>
    </row>
    <row r="30" spans="2:13" hidden="1">
      <c r="B30" s="613" t="s">
        <v>256</v>
      </c>
      <c r="C30" s="618"/>
      <c r="D30" s="431"/>
      <c r="E30" s="1604"/>
      <c r="F30" s="615">
        <v>0</v>
      </c>
      <c r="G30" s="593"/>
      <c r="H30" s="593"/>
      <c r="I30" s="593"/>
      <c r="J30" s="593"/>
    </row>
    <row r="31" spans="2:13" ht="27" hidden="1">
      <c r="B31" s="619" t="s">
        <v>451</v>
      </c>
      <c r="C31" s="620"/>
      <c r="D31" s="589"/>
      <c r="E31" s="1604"/>
      <c r="F31" s="615">
        <v>0</v>
      </c>
      <c r="G31" s="593"/>
      <c r="H31" s="593"/>
      <c r="I31" s="593"/>
      <c r="J31" s="593"/>
    </row>
    <row r="32" spans="2:13" ht="27" hidden="1">
      <c r="B32" s="613" t="s">
        <v>452</v>
      </c>
      <c r="C32" s="617"/>
      <c r="D32" s="431"/>
      <c r="E32" s="1604"/>
      <c r="F32" s="615">
        <v>0</v>
      </c>
      <c r="G32" s="593"/>
      <c r="H32" s="593"/>
      <c r="I32" s="593"/>
      <c r="J32" s="593"/>
    </row>
    <row r="33" spans="2:10" ht="27" hidden="1">
      <c r="B33" s="613" t="s">
        <v>453</v>
      </c>
      <c r="C33" s="617"/>
      <c r="D33" s="610"/>
      <c r="E33" s="1602"/>
      <c r="F33" s="615">
        <v>0</v>
      </c>
      <c r="G33" s="593"/>
      <c r="H33" s="593"/>
      <c r="I33" s="593"/>
      <c r="J33" s="593"/>
    </row>
    <row r="34" spans="2:10" hidden="1">
      <c r="B34" s="613" t="s">
        <v>359</v>
      </c>
      <c r="C34" s="617"/>
      <c r="D34" s="610"/>
      <c r="E34" s="1602"/>
      <c r="F34" s="615">
        <v>0</v>
      </c>
      <c r="G34" s="593"/>
      <c r="H34" s="593"/>
      <c r="I34" s="593"/>
      <c r="J34" s="593"/>
    </row>
    <row r="35" spans="2:10">
      <c r="B35" s="613" t="s">
        <v>670</v>
      </c>
      <c r="C35" s="622">
        <v>0</v>
      </c>
      <c r="D35" s="623">
        <v>-173579513.31999999</v>
      </c>
      <c r="E35" s="1602">
        <v>0</v>
      </c>
      <c r="F35" s="615">
        <v>-173579513.31999999</v>
      </c>
      <c r="G35" s="593"/>
      <c r="H35" s="593"/>
      <c r="I35" s="593"/>
      <c r="J35" s="593"/>
    </row>
    <row r="36" spans="2:10">
      <c r="B36" s="619" t="s">
        <v>1191</v>
      </c>
      <c r="C36" s="622">
        <v>0</v>
      </c>
      <c r="D36" s="623">
        <v>0</v>
      </c>
      <c r="E36" s="1602">
        <v>0</v>
      </c>
      <c r="F36" s="615">
        <v>0</v>
      </c>
      <c r="G36" s="593"/>
      <c r="H36" s="593"/>
      <c r="I36" s="593"/>
      <c r="J36" s="593"/>
    </row>
    <row r="37" spans="2:10">
      <c r="B37" s="613"/>
      <c r="C37" s="1543"/>
      <c r="D37" s="1544"/>
      <c r="E37" s="1605"/>
      <c r="F37" s="1545"/>
      <c r="G37" s="593"/>
      <c r="H37" s="593"/>
      <c r="I37" s="593"/>
      <c r="J37" s="593"/>
    </row>
    <row r="38" spans="2:10" ht="15">
      <c r="B38" s="609" t="s">
        <v>251</v>
      </c>
      <c r="C38" s="1381">
        <v>16828767</v>
      </c>
      <c r="D38" s="1542">
        <v>-244512817.31999999</v>
      </c>
      <c r="E38" s="1381">
        <v>0</v>
      </c>
      <c r="F38" s="1381">
        <v>-227684050.31999993</v>
      </c>
      <c r="G38" s="612"/>
      <c r="H38" s="612"/>
      <c r="I38" s="593"/>
      <c r="J38" s="593"/>
    </row>
    <row r="39" spans="2:10">
      <c r="B39" s="613"/>
      <c r="C39" s="1546"/>
      <c r="D39" s="1547"/>
      <c r="E39" s="1606"/>
      <c r="F39" s="589"/>
      <c r="G39" s="593"/>
      <c r="H39" s="593"/>
      <c r="I39" s="593"/>
      <c r="J39" s="593"/>
    </row>
    <row r="40" spans="2:10" ht="27" hidden="1">
      <c r="B40" s="613" t="s">
        <v>454</v>
      </c>
      <c r="C40" s="622"/>
      <c r="D40" s="1548"/>
      <c r="E40" s="621"/>
      <c r="F40" s="589">
        <v>0</v>
      </c>
      <c r="G40" s="593"/>
      <c r="H40" s="593"/>
      <c r="I40" s="593"/>
      <c r="J40" s="593"/>
    </row>
    <row r="41" spans="2:10" hidden="1">
      <c r="B41" s="613" t="s">
        <v>361</v>
      </c>
      <c r="C41" s="622"/>
      <c r="D41" s="1548"/>
      <c r="E41" s="621"/>
      <c r="F41" s="589">
        <v>0</v>
      </c>
      <c r="G41" s="593"/>
      <c r="H41" s="593"/>
      <c r="I41" s="593"/>
      <c r="J41" s="593"/>
    </row>
    <row r="42" spans="2:10" hidden="1">
      <c r="B42" s="613" t="s">
        <v>357</v>
      </c>
      <c r="C42" s="622"/>
      <c r="D42" s="1548"/>
      <c r="E42" s="621"/>
      <c r="F42" s="589">
        <v>0</v>
      </c>
      <c r="G42" s="593"/>
      <c r="H42" s="593"/>
      <c r="I42" s="593"/>
      <c r="J42" s="593"/>
    </row>
    <row r="43" spans="2:10" ht="27" hidden="1">
      <c r="B43" s="613" t="s">
        <v>456</v>
      </c>
      <c r="C43" s="622"/>
      <c r="D43" s="1548"/>
      <c r="E43" s="621"/>
      <c r="F43" s="589">
        <v>0</v>
      </c>
      <c r="G43" s="593"/>
      <c r="H43" s="593"/>
      <c r="I43" s="593"/>
      <c r="J43" s="593"/>
    </row>
    <row r="44" spans="2:10" hidden="1">
      <c r="B44" s="613" t="s">
        <v>256</v>
      </c>
      <c r="C44" s="622"/>
      <c r="D44" s="1548"/>
      <c r="E44" s="621"/>
      <c r="F44" s="589">
        <v>0</v>
      </c>
      <c r="G44" s="593"/>
      <c r="H44" s="593"/>
      <c r="I44" s="593"/>
      <c r="J44" s="593"/>
    </row>
    <row r="45" spans="2:10" ht="27" hidden="1">
      <c r="B45" s="613" t="s">
        <v>261</v>
      </c>
      <c r="C45" s="622"/>
      <c r="D45" s="1548"/>
      <c r="E45" s="621"/>
      <c r="F45" s="589">
        <v>0</v>
      </c>
      <c r="G45" s="593"/>
      <c r="H45" s="593"/>
      <c r="I45" s="593"/>
      <c r="J45" s="593"/>
    </row>
    <row r="46" spans="2:10" ht="27" hidden="1">
      <c r="B46" s="613" t="s">
        <v>453</v>
      </c>
      <c r="C46" s="622"/>
      <c r="D46" s="1548"/>
      <c r="E46" s="621"/>
      <c r="F46" s="589">
        <v>0</v>
      </c>
      <c r="G46" s="593"/>
      <c r="H46" s="593"/>
      <c r="I46" s="593"/>
      <c r="J46" s="593"/>
    </row>
    <row r="47" spans="2:10">
      <c r="B47" s="619" t="s">
        <v>76</v>
      </c>
      <c r="C47" s="589">
        <v>476597338</v>
      </c>
      <c r="D47" s="1548">
        <v>0</v>
      </c>
      <c r="E47" s="621">
        <v>0</v>
      </c>
      <c r="F47" s="589">
        <v>476597338</v>
      </c>
      <c r="G47" s="593"/>
      <c r="H47" s="593"/>
      <c r="I47" s="593"/>
      <c r="J47" s="593"/>
    </row>
    <row r="48" spans="2:10">
      <c r="B48" s="619" t="s">
        <v>1190</v>
      </c>
      <c r="C48" s="589">
        <v>-492501100</v>
      </c>
      <c r="D48" s="1548">
        <v>0</v>
      </c>
      <c r="E48" s="621">
        <v>0</v>
      </c>
      <c r="F48" s="589">
        <v>-492501100</v>
      </c>
      <c r="G48" s="593"/>
      <c r="H48" s="593"/>
      <c r="I48" s="593"/>
      <c r="J48" s="593"/>
    </row>
    <row r="49" spans="2:14" hidden="1">
      <c r="B49" s="613" t="s">
        <v>359</v>
      </c>
      <c r="C49" s="622"/>
      <c r="D49" s="1549"/>
      <c r="E49" s="623"/>
      <c r="F49" s="589">
        <v>0</v>
      </c>
      <c r="G49" s="593"/>
      <c r="H49" s="593"/>
      <c r="I49" s="593"/>
      <c r="J49" s="593"/>
    </row>
    <row r="50" spans="2:14">
      <c r="B50" s="613" t="s">
        <v>670</v>
      </c>
      <c r="C50" s="622">
        <v>0</v>
      </c>
      <c r="D50" s="1549">
        <v>-6621557098.7748365</v>
      </c>
      <c r="E50" s="623">
        <v>0</v>
      </c>
      <c r="F50" s="589">
        <v>-6621557098.7748365</v>
      </c>
      <c r="G50" s="593"/>
      <c r="H50" s="593"/>
      <c r="I50" s="593"/>
      <c r="J50" s="593"/>
    </row>
    <row r="51" spans="2:14">
      <c r="B51" s="619" t="s">
        <v>1191</v>
      </c>
      <c r="C51" s="622">
        <v>0</v>
      </c>
      <c r="D51" s="1549">
        <v>0</v>
      </c>
      <c r="E51" s="623">
        <v>754523</v>
      </c>
      <c r="F51" s="589">
        <v>754523</v>
      </c>
      <c r="G51" s="593"/>
      <c r="H51" s="593"/>
      <c r="I51" s="593"/>
      <c r="J51" s="593"/>
    </row>
    <row r="52" spans="2:14">
      <c r="B52" s="613" t="s">
        <v>1354</v>
      </c>
      <c r="C52" s="1466">
        <v>-925005</v>
      </c>
      <c r="D52" s="1549">
        <v>0</v>
      </c>
      <c r="E52" s="1544">
        <v>0</v>
      </c>
      <c r="F52" s="589">
        <v>-925005</v>
      </c>
      <c r="G52" s="593"/>
      <c r="H52" s="593"/>
      <c r="I52" s="593"/>
      <c r="J52" s="593"/>
    </row>
    <row r="53" spans="2:14" s="624" customFormat="1" ht="15">
      <c r="B53" s="1380" t="s">
        <v>355</v>
      </c>
      <c r="C53" s="1381">
        <f>+C38+C47+C48+C52</f>
        <v>0</v>
      </c>
      <c r="D53" s="1381">
        <f>SUM(D38:D52)</f>
        <v>-6866069916.0948362</v>
      </c>
      <c r="E53" s="1381">
        <f>SUM(E38:E52)</f>
        <v>754523</v>
      </c>
      <c r="F53" s="1381">
        <f>+F38+F50+F47+F48+F51+F52</f>
        <v>-6865315393.0948362</v>
      </c>
      <c r="H53" s="625"/>
    </row>
    <row r="54" spans="2:14" s="624" customFormat="1" ht="15">
      <c r="B54" s="1540"/>
      <c r="C54" s="1541"/>
      <c r="D54" s="1541"/>
      <c r="E54" s="1607"/>
      <c r="F54" s="1609"/>
      <c r="G54" s="625"/>
    </row>
    <row r="55" spans="2:14" ht="27" customHeight="1">
      <c r="B55" s="1947" t="s">
        <v>931</v>
      </c>
      <c r="C55" s="1948"/>
      <c r="D55" s="1610"/>
      <c r="E55" s="1611"/>
      <c r="F55" s="1612"/>
      <c r="G55" s="593"/>
      <c r="H55" s="626"/>
      <c r="K55" s="594"/>
      <c r="M55" s="469"/>
      <c r="N55" s="612"/>
    </row>
    <row r="56" spans="2:14">
      <c r="B56" s="1550"/>
      <c r="C56" s="656"/>
      <c r="D56" s="634"/>
      <c r="E56" s="648"/>
      <c r="F56" s="1613"/>
      <c r="G56" s="593"/>
      <c r="H56" s="626"/>
      <c r="K56" s="594"/>
      <c r="M56" s="469"/>
      <c r="N56" s="612"/>
    </row>
    <row r="57" spans="2:14">
      <c r="B57" s="1128" t="s">
        <v>327</v>
      </c>
      <c r="C57" s="27"/>
      <c r="F57" s="1613"/>
      <c r="G57" s="612"/>
      <c r="H57" s="612"/>
      <c r="I57" s="612"/>
      <c r="J57" s="612"/>
      <c r="L57" s="469"/>
    </row>
    <row r="58" spans="2:14">
      <c r="B58" s="1129"/>
      <c r="C58" s="31"/>
      <c r="D58" s="32"/>
      <c r="E58" s="1596"/>
      <c r="F58" s="1613"/>
      <c r="G58" s="626"/>
      <c r="L58" s="469"/>
    </row>
    <row r="59" spans="2:14" ht="15">
      <c r="B59" s="1130" t="s">
        <v>901</v>
      </c>
      <c r="C59" s="27"/>
      <c r="F59" s="1613"/>
      <c r="L59" s="469"/>
    </row>
    <row r="60" spans="2:14" ht="15">
      <c r="B60" s="1131" t="s">
        <v>9</v>
      </c>
      <c r="C60" s="35"/>
      <c r="D60" s="32"/>
      <c r="E60" s="1597" t="s">
        <v>10</v>
      </c>
      <c r="F60" s="1613"/>
      <c r="L60" s="469"/>
    </row>
    <row r="61" spans="2:14" ht="15">
      <c r="B61" s="1131" t="s">
        <v>669</v>
      </c>
      <c r="C61" s="35"/>
      <c r="D61" s="38" t="s">
        <v>909</v>
      </c>
      <c r="E61" s="38"/>
      <c r="F61" s="1613"/>
    </row>
    <row r="62" spans="2:14" ht="15">
      <c r="B62" s="1131"/>
      <c r="C62" s="35"/>
      <c r="D62" s="32"/>
      <c r="E62" s="1597"/>
      <c r="F62" s="1613"/>
    </row>
    <row r="63" spans="2:14" ht="15">
      <c r="B63" s="1131"/>
      <c r="C63" s="35"/>
      <c r="D63" s="32"/>
      <c r="E63" s="1597"/>
      <c r="F63" s="1613"/>
    </row>
    <row r="64" spans="2:14" ht="15">
      <c r="B64" s="1131"/>
      <c r="C64" s="35"/>
      <c r="D64" s="32"/>
      <c r="E64" s="1597"/>
      <c r="F64" s="1613"/>
    </row>
    <row r="65" spans="2:6">
      <c r="B65" s="1131"/>
      <c r="C65" s="35"/>
      <c r="D65" s="32"/>
      <c r="E65" s="1596"/>
      <c r="F65" s="1613"/>
    </row>
    <row r="66" spans="2:6" ht="15">
      <c r="B66" s="1132" t="s">
        <v>668</v>
      </c>
      <c r="C66" s="27"/>
      <c r="D66" s="1597" t="s">
        <v>903</v>
      </c>
      <c r="E66" s="1954" t="s">
        <v>1475</v>
      </c>
      <c r="F66" s="1955"/>
    </row>
    <row r="67" spans="2:6" ht="15">
      <c r="B67" s="1382" t="s">
        <v>330</v>
      </c>
      <c r="C67" s="42"/>
      <c r="D67" s="1596" t="s">
        <v>904</v>
      </c>
      <c r="E67" s="1956" t="s">
        <v>667</v>
      </c>
      <c r="F67" s="1957"/>
    </row>
    <row r="68" spans="2:6">
      <c r="B68" s="1131" t="s">
        <v>666</v>
      </c>
      <c r="C68" s="35"/>
      <c r="D68" s="1596"/>
      <c r="E68" s="1608"/>
      <c r="F68" s="1613"/>
    </row>
    <row r="69" spans="2:6" ht="15">
      <c r="B69" s="1131"/>
      <c r="C69" s="35"/>
      <c r="D69" s="32"/>
      <c r="E69" s="1597"/>
      <c r="F69" s="1613"/>
    </row>
    <row r="70" spans="2:6" ht="15">
      <c r="B70" s="1131"/>
      <c r="C70" s="35"/>
      <c r="D70" s="32"/>
      <c r="E70" s="1597"/>
      <c r="F70" s="1613"/>
    </row>
    <row r="71" spans="2:6" ht="15">
      <c r="B71" s="1131"/>
      <c r="C71" s="35"/>
      <c r="D71" s="32"/>
      <c r="E71" s="1597"/>
      <c r="F71" s="1613"/>
    </row>
    <row r="72" spans="2:6" ht="15">
      <c r="B72" s="1131" t="s">
        <v>337</v>
      </c>
      <c r="C72" s="35"/>
      <c r="D72" s="1930" t="s">
        <v>1476</v>
      </c>
      <c r="E72" s="1930"/>
      <c r="F72" s="1613"/>
    </row>
    <row r="73" spans="2:6">
      <c r="B73" s="1131" t="s">
        <v>902</v>
      </c>
      <c r="C73" s="27"/>
      <c r="D73" s="1931" t="s">
        <v>1477</v>
      </c>
      <c r="E73" s="1931"/>
      <c r="F73" s="1613"/>
    </row>
    <row r="74" spans="2:6">
      <c r="B74" s="1133"/>
      <c r="C74" s="1134"/>
      <c r="D74" s="1135"/>
      <c r="E74" s="1136"/>
      <c r="F74" s="1614"/>
    </row>
  </sheetData>
  <mergeCells count="7">
    <mergeCell ref="D73:E73"/>
    <mergeCell ref="B55:C55"/>
    <mergeCell ref="E17:J17"/>
    <mergeCell ref="K17:L17"/>
    <mergeCell ref="D72:E72"/>
    <mergeCell ref="E66:F66"/>
    <mergeCell ref="E67:F67"/>
  </mergeCells>
  <pageMargins left="0.55118110236220474" right="0.23622047244094491" top="0.98425196850393704" bottom="0.51181102362204722" header="0.51181102362204722" footer="0.51181102362204722"/>
  <pageSetup paperSize="9" scale="78"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L39"/>
  <sheetViews>
    <sheetView zoomScaleNormal="100" workbookViewId="0">
      <selection activeCell="B2" sqref="B2"/>
    </sheetView>
  </sheetViews>
  <sheetFormatPr defaultColWidth="9.140625" defaultRowHeight="13.5"/>
  <cols>
    <col min="1" max="1" width="5.42578125" style="207" customWidth="1"/>
    <col min="2" max="2" width="33.42578125" style="207" bestFit="1" customWidth="1"/>
    <col min="3" max="3" width="9.140625" style="207"/>
    <col min="4" max="4" width="15.5703125" style="207" customWidth="1"/>
    <col min="5" max="5" width="12.7109375" style="207" customWidth="1"/>
    <col min="6" max="6" width="13.140625" style="207" customWidth="1"/>
    <col min="7" max="7" width="17.85546875" style="207" customWidth="1"/>
    <col min="8" max="16384" width="9.140625" style="207"/>
  </cols>
  <sheetData>
    <row r="2" spans="2:12" ht="15">
      <c r="B2" s="579"/>
    </row>
    <row r="3" spans="2:12" ht="15">
      <c r="B3" s="579"/>
    </row>
    <row r="4" spans="2:12" ht="15">
      <c r="B4" s="579"/>
    </row>
    <row r="6" spans="2:12" ht="15">
      <c r="B6" s="579" t="s">
        <v>1473</v>
      </c>
    </row>
    <row r="8" spans="2:12" s="593" customFormat="1" ht="52.5" customHeight="1">
      <c r="B8" s="2187" t="s">
        <v>1251</v>
      </c>
      <c r="C8" s="2187"/>
      <c r="D8" s="2187"/>
      <c r="E8" s="2187"/>
      <c r="F8" s="2187"/>
      <c r="G8" s="2187"/>
      <c r="H8" s="1717"/>
      <c r="I8" s="1717"/>
      <c r="J8" s="1717"/>
      <c r="K8" s="1717"/>
      <c r="L8" s="1717"/>
    </row>
    <row r="9" spans="2:12" s="593" customFormat="1" ht="15" hidden="1" customHeight="1">
      <c r="B9" s="1649"/>
      <c r="C9" s="1649"/>
      <c r="D9" s="1649"/>
      <c r="E9" s="1649"/>
      <c r="F9" s="1649"/>
      <c r="G9" s="1649"/>
      <c r="H9" s="1649"/>
      <c r="I9" s="1649"/>
      <c r="J9" s="1649"/>
      <c r="K9" s="1649"/>
      <c r="L9" s="1649"/>
    </row>
    <row r="10" spans="2:12" s="593" customFormat="1" ht="15" hidden="1">
      <c r="B10" s="579" t="s">
        <v>1373</v>
      </c>
      <c r="C10" s="1649"/>
      <c r="D10" s="1649"/>
      <c r="E10" s="1649"/>
      <c r="F10" s="1649"/>
      <c r="G10" s="1649"/>
      <c r="H10" s="1649"/>
      <c r="I10" s="1649"/>
      <c r="J10" s="1649"/>
      <c r="K10" s="1649"/>
      <c r="L10" s="1649"/>
    </row>
    <row r="11" spans="2:12" s="593" customFormat="1" ht="15" hidden="1">
      <c r="B11" s="579"/>
      <c r="C11" s="1649"/>
      <c r="D11" s="1649"/>
      <c r="E11" s="1649"/>
      <c r="F11" s="1649"/>
      <c r="G11" s="1649"/>
      <c r="H11" s="1649"/>
      <c r="I11" s="1649"/>
      <c r="J11" s="1649"/>
      <c r="K11" s="1649"/>
      <c r="L11" s="1649"/>
    </row>
    <row r="12" spans="2:12" s="593" customFormat="1" ht="69.95" hidden="1" customHeight="1">
      <c r="B12" s="1980" t="s">
        <v>1291</v>
      </c>
      <c r="C12" s="1980"/>
      <c r="D12" s="1980"/>
      <c r="E12" s="1980"/>
      <c r="F12" s="1980"/>
      <c r="G12" s="1980"/>
      <c r="H12" s="1718"/>
      <c r="I12" s="1718"/>
      <c r="J12" s="1718"/>
      <c r="K12" s="1718"/>
      <c r="L12" s="1718" t="s">
        <v>1384</v>
      </c>
    </row>
    <row r="13" spans="2:12" s="593" customFormat="1" ht="45" hidden="1" customHeight="1">
      <c r="B13" s="1980" t="s">
        <v>1290</v>
      </c>
      <c r="C13" s="1980"/>
      <c r="D13" s="1980"/>
      <c r="E13" s="1980"/>
      <c r="F13" s="1980"/>
      <c r="G13" s="1980"/>
      <c r="H13" s="1718"/>
      <c r="I13" s="1718"/>
      <c r="J13" s="1718"/>
      <c r="K13" s="1718"/>
      <c r="L13" s="1718"/>
    </row>
    <row r="14" spans="2:12" s="593" customFormat="1" ht="12" customHeight="1">
      <c r="B14" s="1643"/>
      <c r="C14" s="1643"/>
      <c r="D14" s="1643"/>
      <c r="E14" s="1643"/>
      <c r="F14" s="1643"/>
      <c r="G14" s="1643"/>
      <c r="H14" s="1643"/>
      <c r="I14" s="1643"/>
      <c r="J14" s="1643"/>
      <c r="K14" s="1643"/>
      <c r="L14" s="1643"/>
    </row>
    <row r="15" spans="2:12">
      <c r="B15" s="207" t="s">
        <v>1474</v>
      </c>
    </row>
    <row r="19" spans="2:9">
      <c r="B19" s="1647" t="s">
        <v>327</v>
      </c>
      <c r="C19" s="27"/>
      <c r="D19" s="28"/>
      <c r="E19" s="28"/>
      <c r="F19" s="28"/>
      <c r="G19" s="1719"/>
      <c r="H19" s="1719"/>
      <c r="I19" s="1720"/>
    </row>
    <row r="20" spans="2:9">
      <c r="B20" s="656"/>
      <c r="C20" s="31"/>
      <c r="D20" s="32"/>
      <c r="E20" s="1641"/>
      <c r="F20" s="28"/>
      <c r="G20" s="1395"/>
      <c r="H20" s="1395"/>
      <c r="I20" s="1720"/>
    </row>
    <row r="21" spans="2:9" ht="15">
      <c r="B21" s="1721" t="s">
        <v>901</v>
      </c>
      <c r="C21" s="27"/>
      <c r="D21" s="1943" t="s">
        <v>908</v>
      </c>
      <c r="E21" s="1943"/>
      <c r="F21" s="1943"/>
      <c r="G21" s="1943"/>
      <c r="H21" s="1395"/>
      <c r="I21" s="1720"/>
    </row>
    <row r="22" spans="2:9" ht="15">
      <c r="B22" s="657" t="s">
        <v>9</v>
      </c>
      <c r="C22" s="35"/>
      <c r="D22" s="32"/>
      <c r="E22" s="1642" t="s">
        <v>10</v>
      </c>
      <c r="F22" s="28"/>
      <c r="G22" s="1395"/>
      <c r="H22" s="1395"/>
      <c r="I22" s="1720"/>
    </row>
    <row r="23" spans="2:9" ht="15">
      <c r="B23" s="657" t="s">
        <v>669</v>
      </c>
      <c r="C23" s="35"/>
      <c r="D23" s="32"/>
      <c r="E23" s="1642"/>
      <c r="F23" s="28"/>
      <c r="G23" s="1722"/>
      <c r="H23" s="1395"/>
      <c r="I23" s="1265"/>
    </row>
    <row r="24" spans="2:9" ht="15">
      <c r="B24" s="657"/>
      <c r="C24" s="35"/>
      <c r="D24" s="32"/>
      <c r="E24" s="1642"/>
      <c r="F24" s="28"/>
      <c r="G24" s="593"/>
      <c r="H24" s="1395"/>
      <c r="I24" s="1265"/>
    </row>
    <row r="25" spans="2:9" ht="15">
      <c r="B25" s="657"/>
      <c r="C25" s="35"/>
      <c r="D25" s="32"/>
      <c r="E25" s="1642"/>
      <c r="F25" s="28"/>
      <c r="G25" s="1723"/>
      <c r="H25" s="1395"/>
      <c r="I25" s="1724"/>
    </row>
    <row r="26" spans="2:9" ht="15">
      <c r="B26" s="657"/>
      <c r="C26" s="35"/>
      <c r="D26" s="32"/>
      <c r="E26" s="1642"/>
      <c r="F26" s="28"/>
      <c r="G26" s="1395"/>
      <c r="H26" s="1395"/>
      <c r="I26" s="1265"/>
    </row>
    <row r="27" spans="2:9">
      <c r="B27" s="657"/>
      <c r="C27" s="35"/>
      <c r="D27" s="32"/>
      <c r="E27" s="1641"/>
      <c r="F27" s="28"/>
      <c r="G27" s="1395"/>
      <c r="H27" s="1395"/>
      <c r="I27" s="1265"/>
    </row>
    <row r="28" spans="2:9" ht="15" customHeight="1">
      <c r="B28" s="1725" t="s">
        <v>668</v>
      </c>
      <c r="C28" s="27"/>
      <c r="D28" s="1943" t="s">
        <v>903</v>
      </c>
      <c r="E28" s="1943"/>
      <c r="F28" s="1932" t="s">
        <v>1478</v>
      </c>
      <c r="G28" s="1932"/>
      <c r="H28" s="39"/>
      <c r="I28" s="1265"/>
    </row>
    <row r="29" spans="2:9" ht="15">
      <c r="B29" s="42" t="s">
        <v>330</v>
      </c>
      <c r="C29" s="42"/>
      <c r="D29" s="1943" t="s">
        <v>904</v>
      </c>
      <c r="E29" s="1943"/>
      <c r="F29" s="2205" t="s">
        <v>1479</v>
      </c>
      <c r="G29" s="2205"/>
      <c r="H29" s="1814"/>
      <c r="I29" s="1265"/>
    </row>
    <row r="30" spans="2:9">
      <c r="B30" s="657" t="s">
        <v>666</v>
      </c>
      <c r="C30" s="35"/>
      <c r="D30" s="1931"/>
      <c r="E30" s="1931"/>
      <c r="F30" s="593"/>
      <c r="G30" s="1931"/>
      <c r="H30" s="1931"/>
      <c r="I30" s="1265"/>
    </row>
    <row r="31" spans="2:9" ht="15">
      <c r="B31" s="657"/>
      <c r="C31" s="35"/>
      <c r="D31" s="32"/>
      <c r="E31" s="1642"/>
      <c r="F31" s="28"/>
      <c r="G31" s="593"/>
      <c r="H31" s="593"/>
      <c r="I31" s="593"/>
    </row>
    <row r="32" spans="2:9" ht="15">
      <c r="B32" s="657"/>
      <c r="C32" s="35"/>
      <c r="D32" s="32"/>
      <c r="E32" s="1642"/>
      <c r="F32" s="28"/>
      <c r="G32" s="593"/>
      <c r="H32" s="593"/>
      <c r="I32" s="593"/>
    </row>
    <row r="33" spans="2:9" ht="15">
      <c r="B33" s="657"/>
      <c r="C33" s="35"/>
      <c r="D33" s="32"/>
      <c r="E33" s="1642"/>
      <c r="F33" s="28"/>
      <c r="G33" s="593"/>
      <c r="H33" s="593"/>
      <c r="I33" s="593"/>
    </row>
    <row r="34" spans="2:9" ht="15">
      <c r="B34" s="657" t="s">
        <v>337</v>
      </c>
      <c r="C34" s="35"/>
      <c r="D34" s="593"/>
      <c r="E34" s="593"/>
      <c r="F34" s="2206" t="s">
        <v>924</v>
      </c>
      <c r="G34" s="2206"/>
      <c r="H34" s="593"/>
      <c r="I34" s="593"/>
    </row>
    <row r="35" spans="2:9" ht="15">
      <c r="B35" s="657" t="s">
        <v>902</v>
      </c>
      <c r="C35" s="27"/>
      <c r="D35" s="593"/>
      <c r="E35" s="1937" t="s">
        <v>922</v>
      </c>
      <c r="F35" s="1937"/>
      <c r="G35" s="1937"/>
      <c r="H35" s="593"/>
      <c r="I35" s="593"/>
    </row>
    <row r="36" spans="2:9">
      <c r="B36" s="593"/>
      <c r="C36" s="593"/>
      <c r="D36" s="593"/>
      <c r="E36" s="593"/>
      <c r="F36" s="593"/>
      <c r="G36" s="593"/>
      <c r="H36" s="593"/>
      <c r="I36" s="593"/>
    </row>
    <row r="37" spans="2:9">
      <c r="B37" s="593"/>
      <c r="C37" s="593"/>
      <c r="D37" s="593"/>
      <c r="E37" s="593"/>
      <c r="F37" s="593"/>
      <c r="G37" s="593"/>
      <c r="H37" s="593"/>
      <c r="I37" s="593"/>
    </row>
    <row r="38" spans="2:9">
      <c r="B38" s="593"/>
      <c r="C38" s="593"/>
      <c r="D38" s="593"/>
      <c r="E38" s="593"/>
      <c r="F38" s="593"/>
      <c r="G38" s="593"/>
      <c r="H38" s="593"/>
      <c r="I38" s="593"/>
    </row>
    <row r="39" spans="2:9">
      <c r="B39" s="593"/>
      <c r="C39" s="593"/>
      <c r="D39" s="593"/>
      <c r="E39" s="593"/>
      <c r="F39" s="593"/>
      <c r="G39" s="593"/>
      <c r="H39" s="593"/>
      <c r="I39" s="593"/>
    </row>
  </sheetData>
  <mergeCells count="12">
    <mergeCell ref="E35:G35"/>
    <mergeCell ref="F28:G28"/>
    <mergeCell ref="F29:G29"/>
    <mergeCell ref="B8:G8"/>
    <mergeCell ref="B12:G12"/>
    <mergeCell ref="B13:G13"/>
    <mergeCell ref="D21:G21"/>
    <mergeCell ref="D28:E28"/>
    <mergeCell ref="D29:E29"/>
    <mergeCell ref="D30:E30"/>
    <mergeCell ref="G30:H30"/>
    <mergeCell ref="F34:G34"/>
  </mergeCells>
  <pageMargins left="0.42" right="0.46" top="0.75" bottom="0.75" header="0.3" footer="0.3"/>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K228"/>
  <sheetViews>
    <sheetView showGridLines="0" topLeftCell="A49" zoomScaleNormal="100" workbookViewId="0">
      <selection activeCell="A62" sqref="A62"/>
    </sheetView>
  </sheetViews>
  <sheetFormatPr defaultColWidth="9.140625" defaultRowHeight="13.5"/>
  <cols>
    <col min="1" max="1" width="9.140625" style="481"/>
    <col min="2" max="2" width="66.140625" style="481" bestFit="1" customWidth="1"/>
    <col min="3" max="3" width="18.140625" style="481" bestFit="1" customWidth="1"/>
    <col min="4" max="4" width="18.85546875" style="481" customWidth="1"/>
    <col min="5" max="5" width="15.7109375" style="481" customWidth="1"/>
    <col min="6" max="6" width="15.7109375" style="658" customWidth="1"/>
    <col min="7" max="7" width="17.7109375" style="658" bestFit="1" customWidth="1"/>
    <col min="8" max="8" width="32.140625" style="481" customWidth="1"/>
    <col min="9" max="9" width="15" style="481" bestFit="1" customWidth="1"/>
    <col min="10" max="10" width="14.140625" style="481" bestFit="1" customWidth="1"/>
    <col min="11" max="11" width="18.28515625" style="481" bestFit="1" customWidth="1"/>
    <col min="12" max="16384" width="9.140625" style="481"/>
  </cols>
  <sheetData>
    <row r="2" spans="2:9" ht="14.1" customHeight="1">
      <c r="B2" s="480" t="str">
        <f>+BS_R!B2</f>
        <v>GVK Power (Goindwal Sahib) Limited</v>
      </c>
    </row>
    <row r="3" spans="2:9" ht="15.95" customHeight="1">
      <c r="B3" s="807" t="s">
        <v>690</v>
      </c>
    </row>
    <row r="4" spans="2:9" ht="15.95" customHeight="1">
      <c r="B4" s="807" t="str">
        <f>+SOCE!B4</f>
        <v>All amounts in INR unless otherwise stated</v>
      </c>
    </row>
    <row r="5" spans="2:9" ht="14.25" thickBot="1"/>
    <row r="6" spans="2:9" ht="15">
      <c r="B6" s="882" t="s">
        <v>1</v>
      </c>
      <c r="C6" s="1959" t="s">
        <v>625</v>
      </c>
      <c r="D6" s="1960"/>
      <c r="E6" s="1959" t="s">
        <v>625</v>
      </c>
      <c r="F6" s="1960"/>
    </row>
    <row r="7" spans="2:9" ht="15.75" thickBot="1">
      <c r="B7" s="883"/>
      <c r="C7" s="1961" t="s">
        <v>400</v>
      </c>
      <c r="D7" s="1962"/>
      <c r="E7" s="1961" t="s">
        <v>401</v>
      </c>
      <c r="F7" s="1962"/>
    </row>
    <row r="8" spans="2:9">
      <c r="B8" s="884"/>
      <c r="C8" s="884"/>
      <c r="D8" s="885"/>
      <c r="E8" s="884"/>
      <c r="F8" s="886"/>
    </row>
    <row r="9" spans="2:9" ht="15">
      <c r="B9" s="887" t="s">
        <v>626</v>
      </c>
      <c r="C9" s="883"/>
      <c r="D9" s="888"/>
      <c r="E9" s="883"/>
      <c r="F9" s="889"/>
    </row>
    <row r="10" spans="2:9" ht="15">
      <c r="B10" s="890" t="s">
        <v>691</v>
      </c>
      <c r="C10" s="891">
        <v>-6620802575.7748365</v>
      </c>
      <c r="D10" s="888"/>
      <c r="E10" s="891">
        <v>-173579513.31999999</v>
      </c>
      <c r="F10" s="889"/>
    </row>
    <row r="11" spans="2:9" ht="15">
      <c r="B11" s="892" t="s">
        <v>627</v>
      </c>
      <c r="C11" s="891"/>
      <c r="D11" s="893"/>
      <c r="E11" s="891"/>
      <c r="F11" s="894"/>
    </row>
    <row r="12" spans="2:9">
      <c r="B12" s="895" t="s">
        <v>56</v>
      </c>
      <c r="C12" s="896">
        <v>2037556680.4186723</v>
      </c>
      <c r="D12" s="897"/>
      <c r="E12" s="896">
        <v>372591</v>
      </c>
      <c r="F12" s="898"/>
    </row>
    <row r="13" spans="2:9" hidden="1">
      <c r="B13" s="895" t="s">
        <v>659</v>
      </c>
      <c r="C13" s="896"/>
      <c r="D13" s="897"/>
      <c r="E13" s="896"/>
      <c r="F13" s="898"/>
    </row>
    <row r="14" spans="2:9">
      <c r="B14" s="895" t="s">
        <v>55</v>
      </c>
      <c r="C14" s="896">
        <v>4497515921.356164</v>
      </c>
      <c r="D14" s="897"/>
      <c r="E14" s="896">
        <v>410835</v>
      </c>
      <c r="F14" s="898"/>
      <c r="I14" s="659"/>
    </row>
    <row r="15" spans="2:9" hidden="1">
      <c r="B15" s="895" t="s">
        <v>628</v>
      </c>
      <c r="C15" s="896"/>
      <c r="D15" s="897"/>
      <c r="E15" s="896"/>
      <c r="F15" s="898"/>
    </row>
    <row r="16" spans="2:9" hidden="1">
      <c r="B16" s="895" t="s">
        <v>629</v>
      </c>
      <c r="C16" s="896"/>
      <c r="D16" s="897"/>
      <c r="E16" s="896"/>
      <c r="F16" s="898"/>
    </row>
    <row r="17" spans="2:10">
      <c r="B17" s="895" t="s">
        <v>142</v>
      </c>
      <c r="C17" s="896">
        <v>-6409748</v>
      </c>
      <c r="D17" s="897"/>
      <c r="E17" s="896">
        <v>0</v>
      </c>
      <c r="F17" s="898"/>
    </row>
    <row r="18" spans="2:10" hidden="1">
      <c r="B18" s="895" t="s">
        <v>630</v>
      </c>
      <c r="C18" s="896"/>
      <c r="D18" s="897"/>
      <c r="E18" s="896"/>
      <c r="F18" s="898"/>
    </row>
    <row r="19" spans="2:10" hidden="1">
      <c r="B19" s="895" t="s">
        <v>631</v>
      </c>
      <c r="C19" s="896"/>
      <c r="D19" s="897"/>
      <c r="E19" s="896"/>
      <c r="F19" s="898"/>
    </row>
    <row r="20" spans="2:10" hidden="1">
      <c r="B20" s="895" t="s">
        <v>632</v>
      </c>
      <c r="C20" s="896"/>
      <c r="D20" s="897"/>
      <c r="E20" s="896"/>
      <c r="F20" s="898"/>
    </row>
    <row r="21" spans="2:10" hidden="1">
      <c r="B21" s="895" t="s">
        <v>633</v>
      </c>
      <c r="C21" s="896"/>
      <c r="D21" s="897"/>
      <c r="E21" s="896"/>
      <c r="F21" s="898"/>
    </row>
    <row r="22" spans="2:10">
      <c r="B22" s="895" t="s">
        <v>634</v>
      </c>
      <c r="C22" s="896">
        <v>2814330</v>
      </c>
      <c r="D22" s="897"/>
      <c r="E22" s="896">
        <v>1333000.3999999999</v>
      </c>
      <c r="F22" s="898"/>
    </row>
    <row r="23" spans="2:10" hidden="1">
      <c r="B23" s="895" t="s">
        <v>244</v>
      </c>
      <c r="C23" s="896"/>
      <c r="D23" s="897"/>
      <c r="E23" s="896"/>
      <c r="F23" s="898"/>
    </row>
    <row r="24" spans="2:10" hidden="1">
      <c r="B24" s="895" t="s">
        <v>447</v>
      </c>
      <c r="C24" s="896"/>
      <c r="D24" s="897"/>
      <c r="E24" s="896"/>
      <c r="F24" s="898"/>
    </row>
    <row r="25" spans="2:10" hidden="1">
      <c r="B25" s="895" t="s">
        <v>448</v>
      </c>
      <c r="C25" s="896"/>
      <c r="D25" s="897"/>
      <c r="E25" s="896"/>
      <c r="F25" s="898"/>
    </row>
    <row r="26" spans="2:10" hidden="1">
      <c r="B26" s="895" t="s">
        <v>635</v>
      </c>
      <c r="C26" s="896"/>
      <c r="D26" s="897"/>
      <c r="E26" s="896"/>
      <c r="F26" s="898"/>
    </row>
    <row r="27" spans="2:10" hidden="1">
      <c r="B27" s="895" t="s">
        <v>636</v>
      </c>
      <c r="C27" s="898"/>
      <c r="D27" s="899"/>
      <c r="E27" s="898"/>
      <c r="F27" s="900"/>
    </row>
    <row r="28" spans="2:10" ht="15">
      <c r="B28" s="901"/>
      <c r="C28" s="902"/>
      <c r="D28" s="893"/>
      <c r="E28" s="902"/>
      <c r="F28" s="894"/>
    </row>
    <row r="29" spans="2:10" ht="15">
      <c r="B29" s="890" t="s">
        <v>637</v>
      </c>
      <c r="C29" s="1072"/>
      <c r="D29" s="1073">
        <v>-89325392</v>
      </c>
      <c r="E29" s="1072"/>
      <c r="F29" s="1074">
        <v>-171463086.91999999</v>
      </c>
      <c r="H29" s="658"/>
      <c r="I29" s="659"/>
      <c r="J29" s="659"/>
    </row>
    <row r="30" spans="2:10" ht="15" hidden="1">
      <c r="B30" s="892" t="s">
        <v>872</v>
      </c>
      <c r="C30" s="891"/>
      <c r="D30" s="893"/>
      <c r="E30" s="891"/>
      <c r="F30" s="894"/>
    </row>
    <row r="31" spans="2:10" ht="15">
      <c r="B31" s="903" t="s">
        <v>638</v>
      </c>
      <c r="C31" s="891"/>
      <c r="D31" s="893"/>
      <c r="E31" s="891"/>
      <c r="F31" s="894"/>
    </row>
    <row r="32" spans="2:10" ht="15">
      <c r="B32" s="904" t="s">
        <v>870</v>
      </c>
      <c r="C32" s="896">
        <v>365245726</v>
      </c>
      <c r="D32" s="893"/>
      <c r="E32" s="896">
        <v>-144707840</v>
      </c>
      <c r="F32" s="894"/>
    </row>
    <row r="33" spans="2:10">
      <c r="B33" s="895" t="s">
        <v>692</v>
      </c>
      <c r="C33" s="896">
        <v>16091715</v>
      </c>
      <c r="D33" s="897"/>
      <c r="E33" s="896">
        <v>-293929284</v>
      </c>
      <c r="F33" s="898"/>
    </row>
    <row r="34" spans="2:10">
      <c r="B34" s="895" t="s">
        <v>693</v>
      </c>
      <c r="C34" s="896">
        <v>42501001</v>
      </c>
      <c r="D34" s="897"/>
      <c r="E34" s="896">
        <v>-38987404</v>
      </c>
      <c r="F34" s="898"/>
    </row>
    <row r="35" spans="2:10">
      <c r="B35" s="895" t="s">
        <v>694</v>
      </c>
      <c r="C35" s="896">
        <v>-770831192</v>
      </c>
      <c r="D35" s="897"/>
      <c r="E35" s="896">
        <v>-390339827</v>
      </c>
      <c r="F35" s="898"/>
    </row>
    <row r="36" spans="2:10" ht="15">
      <c r="B36" s="904" t="s">
        <v>639</v>
      </c>
      <c r="C36" s="896"/>
      <c r="D36" s="897"/>
      <c r="E36" s="896"/>
      <c r="F36" s="898"/>
    </row>
    <row r="37" spans="2:10" hidden="1">
      <c r="B37" s="895" t="s">
        <v>289</v>
      </c>
      <c r="C37" s="896"/>
      <c r="D37" s="897"/>
      <c r="E37" s="896"/>
      <c r="F37" s="898"/>
    </row>
    <row r="38" spans="2:10" hidden="1">
      <c r="B38" s="895" t="s">
        <v>1169</v>
      </c>
      <c r="C38" s="896"/>
      <c r="D38" s="897"/>
      <c r="E38" s="896"/>
      <c r="F38" s="898"/>
      <c r="H38" s="659"/>
    </row>
    <row r="39" spans="2:10">
      <c r="B39" s="895" t="s">
        <v>290</v>
      </c>
      <c r="C39" s="896">
        <v>20205455</v>
      </c>
      <c r="D39" s="897"/>
      <c r="E39" s="896">
        <v>-1382722918</v>
      </c>
      <c r="F39" s="898"/>
    </row>
    <row r="40" spans="2:10">
      <c r="B40" s="895" t="s">
        <v>871</v>
      </c>
      <c r="C40" s="896">
        <v>-2040092</v>
      </c>
      <c r="D40" s="897"/>
      <c r="E40" s="896">
        <v>-1391183</v>
      </c>
      <c r="F40" s="898"/>
    </row>
    <row r="41" spans="2:10">
      <c r="B41" s="895" t="s">
        <v>640</v>
      </c>
      <c r="C41" s="896"/>
      <c r="D41" s="897"/>
      <c r="E41" s="896"/>
      <c r="F41" s="898"/>
    </row>
    <row r="42" spans="2:10" ht="15">
      <c r="B42" s="890" t="s">
        <v>107</v>
      </c>
      <c r="C42" s="1072"/>
      <c r="D42" s="1073">
        <v>-418152779</v>
      </c>
      <c r="E42" s="1072"/>
      <c r="F42" s="1074">
        <v>-2423541542.9200001</v>
      </c>
      <c r="H42" s="658"/>
      <c r="I42" s="659"/>
      <c r="J42" s="659"/>
    </row>
    <row r="43" spans="2:10">
      <c r="B43" s="901" t="s">
        <v>641</v>
      </c>
      <c r="C43" s="897"/>
      <c r="D43" s="897">
        <v>-545368</v>
      </c>
      <c r="E43" s="897"/>
      <c r="F43" s="898">
        <v>-1865067</v>
      </c>
    </row>
    <row r="44" spans="2:10" ht="15.75" thickBot="1">
      <c r="B44" s="905" t="s">
        <v>1316</v>
      </c>
      <c r="C44" s="906"/>
      <c r="D44" s="907">
        <v>-418698147</v>
      </c>
      <c r="E44" s="906"/>
      <c r="F44" s="907">
        <v>-2425406609.9200001</v>
      </c>
      <c r="H44" s="658"/>
      <c r="I44" s="659"/>
      <c r="J44" s="659"/>
    </row>
    <row r="45" spans="2:10" ht="15">
      <c r="B45" s="908"/>
      <c r="C45" s="891"/>
      <c r="D45" s="893"/>
      <c r="E45" s="891"/>
      <c r="F45" s="909"/>
    </row>
    <row r="46" spans="2:10" ht="15">
      <c r="B46" s="887" t="s">
        <v>642</v>
      </c>
      <c r="C46" s="891"/>
      <c r="D46" s="893"/>
      <c r="E46" s="891"/>
      <c r="F46" s="894"/>
    </row>
    <row r="47" spans="2:10" ht="15" customHeight="1">
      <c r="B47" s="901" t="s">
        <v>1317</v>
      </c>
      <c r="C47" s="911">
        <v>-460240719.99999237</v>
      </c>
      <c r="D47" s="912"/>
      <c r="E47" s="911">
        <v>-972194171</v>
      </c>
      <c r="F47" s="913"/>
    </row>
    <row r="48" spans="2:10">
      <c r="B48" s="901" t="s">
        <v>860</v>
      </c>
      <c r="C48" s="896"/>
      <c r="D48" s="897"/>
      <c r="E48" s="896">
        <v>37468676</v>
      </c>
      <c r="F48" s="898"/>
    </row>
    <row r="49" spans="2:9">
      <c r="B49" s="914" t="s">
        <v>643</v>
      </c>
      <c r="C49" s="896"/>
      <c r="D49" s="897"/>
      <c r="E49" s="896"/>
      <c r="F49" s="898"/>
    </row>
    <row r="50" spans="2:9">
      <c r="B50" s="914" t="s">
        <v>850</v>
      </c>
      <c r="C50" s="896"/>
      <c r="D50" s="897"/>
      <c r="E50" s="896">
        <v>-28240970</v>
      </c>
      <c r="F50" s="898"/>
    </row>
    <row r="51" spans="2:9">
      <c r="B51" s="914" t="s">
        <v>849</v>
      </c>
      <c r="C51" s="896">
        <v>28240970</v>
      </c>
      <c r="D51" s="897"/>
      <c r="E51" s="896"/>
      <c r="F51" s="898"/>
      <c r="I51" s="659"/>
    </row>
    <row r="52" spans="2:9">
      <c r="B52" s="914" t="s">
        <v>1318</v>
      </c>
      <c r="C52" s="896">
        <v>30346417</v>
      </c>
      <c r="D52" s="897"/>
      <c r="E52" s="896">
        <v>-2311488</v>
      </c>
      <c r="F52" s="898"/>
      <c r="I52" s="659"/>
    </row>
    <row r="53" spans="2:9">
      <c r="B53" s="914" t="s">
        <v>1319</v>
      </c>
      <c r="C53" s="896">
        <v>-2814330</v>
      </c>
      <c r="D53" s="897"/>
      <c r="E53" s="896">
        <v>-1333000.3999999999</v>
      </c>
      <c r="F53" s="898"/>
    </row>
    <row r="54" spans="2:9" hidden="1">
      <c r="B54" s="914"/>
      <c r="C54" s="896"/>
      <c r="D54" s="897"/>
      <c r="E54" s="896"/>
      <c r="F54" s="898"/>
    </row>
    <row r="55" spans="2:9" hidden="1">
      <c r="B55" s="914" t="s">
        <v>644</v>
      </c>
      <c r="C55" s="896"/>
      <c r="D55" s="897"/>
      <c r="E55" s="896"/>
      <c r="F55" s="898"/>
    </row>
    <row r="56" spans="2:9" hidden="1">
      <c r="B56" s="914" t="s">
        <v>645</v>
      </c>
      <c r="C56" s="896"/>
      <c r="D56" s="897"/>
      <c r="E56" s="896"/>
      <c r="F56" s="898"/>
    </row>
    <row r="57" spans="2:9" hidden="1">
      <c r="B57" s="914" t="s">
        <v>646</v>
      </c>
      <c r="C57" s="896"/>
      <c r="D57" s="897"/>
      <c r="E57" s="896"/>
      <c r="F57" s="898"/>
    </row>
    <row r="58" spans="2:9" hidden="1">
      <c r="B58" s="914" t="s">
        <v>647</v>
      </c>
      <c r="C58" s="896"/>
      <c r="D58" s="897"/>
      <c r="E58" s="896"/>
      <c r="F58" s="898"/>
    </row>
    <row r="59" spans="2:9" hidden="1">
      <c r="B59" s="914" t="s">
        <v>646</v>
      </c>
      <c r="C59" s="896"/>
      <c r="D59" s="897"/>
      <c r="E59" s="896"/>
      <c r="F59" s="898"/>
    </row>
    <row r="60" spans="2:9" hidden="1">
      <c r="B60" s="914" t="s">
        <v>108</v>
      </c>
      <c r="C60" s="896"/>
      <c r="D60" s="897"/>
      <c r="E60" s="896"/>
      <c r="F60" s="898"/>
    </row>
    <row r="61" spans="2:9" hidden="1">
      <c r="B61" s="914" t="s">
        <v>646</v>
      </c>
      <c r="C61" s="896"/>
      <c r="D61" s="897"/>
      <c r="E61" s="896"/>
      <c r="F61" s="898"/>
    </row>
    <row r="62" spans="2:9">
      <c r="B62" s="914" t="s">
        <v>108</v>
      </c>
      <c r="C62" s="896">
        <v>6519719</v>
      </c>
      <c r="D62" s="897"/>
      <c r="E62" s="896">
        <v>6650660</v>
      </c>
      <c r="F62" s="898"/>
    </row>
    <row r="63" spans="2:9" hidden="1">
      <c r="B63" s="914" t="s">
        <v>648</v>
      </c>
      <c r="C63" s="896"/>
      <c r="D63" s="897"/>
      <c r="E63" s="896"/>
      <c r="F63" s="898"/>
    </row>
    <row r="64" spans="2:9" hidden="1">
      <c r="B64" s="914" t="s">
        <v>649</v>
      </c>
      <c r="C64" s="896"/>
      <c r="D64" s="897"/>
      <c r="E64" s="896"/>
      <c r="F64" s="898"/>
    </row>
    <row r="65" spans="2:11">
      <c r="B65" s="914" t="s">
        <v>1377</v>
      </c>
      <c r="C65" s="896">
        <v>0</v>
      </c>
      <c r="D65" s="897"/>
      <c r="E65" s="896">
        <v>1865326</v>
      </c>
      <c r="F65" s="898"/>
    </row>
    <row r="66" spans="2:11" hidden="1">
      <c r="B66" s="901" t="s">
        <v>631</v>
      </c>
      <c r="C66" s="896"/>
      <c r="D66" s="897"/>
      <c r="E66" s="896"/>
      <c r="F66" s="898"/>
    </row>
    <row r="67" spans="2:11" hidden="1">
      <c r="B67" s="901" t="s">
        <v>650</v>
      </c>
      <c r="C67" s="896"/>
      <c r="D67" s="897"/>
      <c r="E67" s="896"/>
      <c r="F67" s="898"/>
    </row>
    <row r="68" spans="2:11" hidden="1">
      <c r="B68" s="901" t="s">
        <v>651</v>
      </c>
      <c r="C68" s="896"/>
      <c r="D68" s="897"/>
      <c r="E68" s="896"/>
      <c r="F68" s="898"/>
    </row>
    <row r="69" spans="2:11" hidden="1">
      <c r="B69" s="910" t="s">
        <v>652</v>
      </c>
      <c r="C69" s="896"/>
      <c r="D69" s="915"/>
      <c r="E69" s="896"/>
      <c r="F69" s="916"/>
    </row>
    <row r="70" spans="2:11" ht="15">
      <c r="B70" s="917" t="s">
        <v>1320</v>
      </c>
      <c r="C70" s="918"/>
      <c r="D70" s="918">
        <v>-397947944</v>
      </c>
      <c r="E70" s="918"/>
      <c r="F70" s="919">
        <v>-958094967</v>
      </c>
      <c r="I70" s="659"/>
      <c r="J70" s="659"/>
      <c r="K70" s="659"/>
    </row>
    <row r="71" spans="2:11">
      <c r="B71" s="908"/>
      <c r="C71" s="896"/>
      <c r="D71" s="897"/>
      <c r="E71" s="896"/>
      <c r="F71" s="898"/>
    </row>
    <row r="72" spans="2:11" ht="15">
      <c r="B72" s="887" t="s">
        <v>653</v>
      </c>
      <c r="C72" s="896"/>
      <c r="D72" s="897"/>
      <c r="E72" s="896"/>
      <c r="F72" s="898"/>
    </row>
    <row r="73" spans="2:11">
      <c r="B73" s="901" t="s">
        <v>654</v>
      </c>
      <c r="C73" s="896">
        <v>475672333</v>
      </c>
      <c r="D73" s="897"/>
      <c r="E73" s="896">
        <v>1188524246</v>
      </c>
      <c r="F73" s="898"/>
    </row>
    <row r="74" spans="2:11" hidden="1">
      <c r="B74" s="901" t="s">
        <v>655</v>
      </c>
      <c r="C74" s="896"/>
      <c r="D74" s="897"/>
      <c r="E74" s="896"/>
      <c r="F74" s="898"/>
    </row>
    <row r="75" spans="2:11">
      <c r="B75" s="901" t="s">
        <v>55</v>
      </c>
      <c r="C75" s="896">
        <v>-3482318948</v>
      </c>
      <c r="D75" s="897"/>
      <c r="E75" s="896">
        <v>-3784026656</v>
      </c>
      <c r="F75" s="898"/>
    </row>
    <row r="76" spans="2:11">
      <c r="B76" s="901" t="s">
        <v>1376</v>
      </c>
      <c r="C76" s="896">
        <v>1484956004</v>
      </c>
      <c r="D76" s="897"/>
      <c r="E76" s="896">
        <v>6851383071</v>
      </c>
      <c r="F76" s="898"/>
    </row>
    <row r="77" spans="2:11">
      <c r="B77" s="901" t="s">
        <v>695</v>
      </c>
      <c r="C77" s="896">
        <v>2991246724</v>
      </c>
      <c r="D77" s="897"/>
      <c r="E77" s="896"/>
      <c r="F77" s="898"/>
    </row>
    <row r="78" spans="2:11">
      <c r="B78" s="901" t="s">
        <v>1374</v>
      </c>
      <c r="C78" s="896">
        <v>-312766850</v>
      </c>
      <c r="D78" s="897"/>
      <c r="E78" s="896">
        <v>0</v>
      </c>
      <c r="F78" s="898"/>
    </row>
    <row r="79" spans="2:11">
      <c r="B79" s="901" t="s">
        <v>1375</v>
      </c>
      <c r="C79" s="896">
        <v>-369937109</v>
      </c>
      <c r="D79" s="897"/>
      <c r="E79" s="896">
        <v>-842860366</v>
      </c>
      <c r="F79" s="898"/>
    </row>
    <row r="80" spans="2:11" hidden="1">
      <c r="B80" s="901" t="s">
        <v>656</v>
      </c>
      <c r="C80" s="896"/>
      <c r="D80" s="897"/>
      <c r="E80" s="896"/>
      <c r="F80" s="898"/>
    </row>
    <row r="81" spans="2:8" hidden="1">
      <c r="B81" s="901" t="s">
        <v>459</v>
      </c>
      <c r="C81" s="920"/>
      <c r="D81" s="897"/>
      <c r="E81" s="920"/>
      <c r="F81" s="898"/>
    </row>
    <row r="82" spans="2:8" ht="15">
      <c r="B82" s="921" t="s">
        <v>1321</v>
      </c>
      <c r="C82" s="893"/>
      <c r="D82" s="1073">
        <v>786852154</v>
      </c>
      <c r="E82" s="893"/>
      <c r="F82" s="1074">
        <v>3413020295</v>
      </c>
    </row>
    <row r="83" spans="2:8">
      <c r="B83" s="908"/>
      <c r="C83" s="896"/>
      <c r="D83" s="1075"/>
      <c r="E83" s="896"/>
      <c r="F83" s="1076"/>
    </row>
    <row r="84" spans="2:8" ht="15">
      <c r="B84" s="922" t="s">
        <v>1322</v>
      </c>
      <c r="C84" s="923"/>
      <c r="D84" s="923">
        <v>-29793937</v>
      </c>
      <c r="E84" s="923"/>
      <c r="F84" s="924">
        <v>29518718.079999924</v>
      </c>
    </row>
    <row r="85" spans="2:8" ht="15">
      <c r="B85" s="925" t="s">
        <v>109</v>
      </c>
      <c r="C85" s="926"/>
      <c r="D85" s="927">
        <v>34120230.079999924</v>
      </c>
      <c r="E85" s="926"/>
      <c r="F85" s="928">
        <v>4601512</v>
      </c>
      <c r="H85" s="659"/>
    </row>
    <row r="86" spans="2:8" hidden="1">
      <c r="B86" s="901" t="s">
        <v>657</v>
      </c>
      <c r="C86" s="896"/>
      <c r="D86" s="897"/>
      <c r="E86" s="896"/>
      <c r="F86" s="898"/>
    </row>
    <row r="87" spans="2:8" hidden="1">
      <c r="B87" s="901" t="s">
        <v>658</v>
      </c>
      <c r="C87" s="896"/>
      <c r="D87" s="897"/>
      <c r="E87" s="896"/>
      <c r="F87" s="898"/>
    </row>
    <row r="88" spans="2:8" ht="15.75" thickBot="1">
      <c r="B88" s="905" t="s">
        <v>1192</v>
      </c>
      <c r="C88" s="906"/>
      <c r="D88" s="929">
        <v>4326293.0799999237</v>
      </c>
      <c r="E88" s="906"/>
      <c r="F88" s="929">
        <v>34120230.079999924</v>
      </c>
    </row>
    <row r="89" spans="2:8" ht="15">
      <c r="B89" s="930"/>
      <c r="C89" s="931"/>
      <c r="D89" s="932"/>
      <c r="E89" s="931"/>
      <c r="F89" s="933"/>
    </row>
    <row r="90" spans="2:8">
      <c r="B90" s="883" t="s">
        <v>1193</v>
      </c>
      <c r="C90" s="883"/>
      <c r="D90" s="888"/>
      <c r="E90" s="883"/>
      <c r="F90" s="889"/>
    </row>
    <row r="91" spans="2:8" ht="14.25" thickBot="1">
      <c r="B91" s="883" t="s">
        <v>840</v>
      </c>
      <c r="C91" s="934"/>
      <c r="D91" s="935">
        <v>4326293</v>
      </c>
      <c r="E91" s="934"/>
      <c r="F91" s="889">
        <v>34120230</v>
      </c>
    </row>
    <row r="92" spans="2:8" ht="14.25" hidden="1" thickBot="1">
      <c r="B92" s="901" t="s">
        <v>28</v>
      </c>
      <c r="C92" s="934">
        <v>0</v>
      </c>
      <c r="D92" s="935"/>
      <c r="E92" s="934">
        <v>0</v>
      </c>
      <c r="F92" s="889"/>
    </row>
    <row r="93" spans="2:8" ht="14.25" hidden="1" thickBot="1">
      <c r="B93" s="936"/>
      <c r="C93" s="934"/>
      <c r="D93" s="935"/>
      <c r="E93" s="934"/>
      <c r="F93" s="889"/>
    </row>
    <row r="94" spans="2:8" ht="15.75" thickBot="1">
      <c r="B94" s="937"/>
      <c r="C94" s="938"/>
      <c r="D94" s="939">
        <v>4326293</v>
      </c>
      <c r="E94" s="938"/>
      <c r="F94" s="940">
        <v>34120230</v>
      </c>
    </row>
    <row r="95" spans="2:8">
      <c r="B95" s="944" t="s">
        <v>931</v>
      </c>
      <c r="C95" s="670"/>
      <c r="D95" s="670"/>
      <c r="E95" s="670"/>
      <c r="F95" s="945"/>
    </row>
    <row r="96" spans="2:8">
      <c r="B96" s="944"/>
      <c r="C96" s="670"/>
      <c r="D96" s="1069">
        <f>+D94-D88</f>
        <v>-7.9999923706054688E-2</v>
      </c>
      <c r="E96" s="1070"/>
      <c r="F96" s="1077">
        <f>+F94-F88</f>
        <v>-7.9999923706054688E-2</v>
      </c>
    </row>
    <row r="97" spans="2:6">
      <c r="B97" s="26" t="s">
        <v>327</v>
      </c>
      <c r="C97" s="27"/>
      <c r="D97" s="28"/>
      <c r="E97" s="28"/>
      <c r="F97" s="1077"/>
    </row>
    <row r="98" spans="2:6">
      <c r="B98" s="30"/>
      <c r="C98" s="31"/>
      <c r="D98" s="32"/>
      <c r="E98" s="33"/>
      <c r="F98" s="1077"/>
    </row>
    <row r="99" spans="2:6" ht="15">
      <c r="B99" s="1010" t="s">
        <v>901</v>
      </c>
      <c r="C99" s="27"/>
      <c r="D99" s="38" t="s">
        <v>909</v>
      </c>
      <c r="E99" s="38"/>
      <c r="F99" s="1077"/>
    </row>
    <row r="100" spans="2:6" ht="15">
      <c r="B100" s="34" t="s">
        <v>9</v>
      </c>
      <c r="C100" s="35"/>
      <c r="D100" s="32"/>
      <c r="E100" s="36" t="s">
        <v>10</v>
      </c>
      <c r="F100" s="1077"/>
    </row>
    <row r="101" spans="2:6" ht="15">
      <c r="B101" s="34" t="s">
        <v>669</v>
      </c>
      <c r="C101" s="35"/>
      <c r="D101" s="32"/>
      <c r="E101" s="36"/>
      <c r="F101" s="1077"/>
    </row>
    <row r="102" spans="2:6" ht="15">
      <c r="B102" s="34"/>
      <c r="C102" s="35"/>
      <c r="D102" s="32"/>
      <c r="E102" s="36"/>
      <c r="F102" s="1077"/>
    </row>
    <row r="103" spans="2:6" ht="15">
      <c r="B103" s="34"/>
      <c r="C103" s="35"/>
      <c r="D103" s="32"/>
      <c r="E103" s="36"/>
      <c r="F103" s="1077"/>
    </row>
    <row r="104" spans="2:6" ht="15">
      <c r="B104" s="34"/>
      <c r="C104" s="35"/>
      <c r="D104" s="32"/>
      <c r="E104" s="36"/>
      <c r="F104" s="1077"/>
    </row>
    <row r="105" spans="2:6">
      <c r="B105" s="34"/>
      <c r="C105" s="35"/>
      <c r="D105" s="32"/>
      <c r="E105" s="33"/>
      <c r="F105" s="1077"/>
    </row>
    <row r="106" spans="2:6" ht="15">
      <c r="B106" s="37" t="s">
        <v>668</v>
      </c>
      <c r="C106" s="27"/>
      <c r="D106" s="36" t="s">
        <v>903</v>
      </c>
      <c r="E106" s="316" t="s">
        <v>912</v>
      </c>
      <c r="F106" s="1077"/>
    </row>
    <row r="107" spans="2:6" ht="15">
      <c r="B107" s="1080" t="s">
        <v>330</v>
      </c>
      <c r="C107" s="42"/>
      <c r="D107" s="33" t="s">
        <v>904</v>
      </c>
      <c r="E107" s="1081" t="s">
        <v>913</v>
      </c>
      <c r="F107" s="1077"/>
    </row>
    <row r="108" spans="2:6">
      <c r="B108" s="34" t="s">
        <v>666</v>
      </c>
      <c r="C108" s="35"/>
      <c r="D108" s="33"/>
      <c r="E108" s="1081"/>
      <c r="F108" s="1077"/>
    </row>
    <row r="109" spans="2:6" ht="15">
      <c r="B109" s="34"/>
      <c r="C109" s="35"/>
      <c r="D109" s="32"/>
      <c r="E109" s="36"/>
      <c r="F109" s="1077"/>
    </row>
    <row r="110" spans="2:6" ht="15">
      <c r="B110" s="34"/>
      <c r="C110" s="35"/>
      <c r="D110" s="32"/>
      <c r="E110" s="36"/>
      <c r="F110" s="1077"/>
    </row>
    <row r="111" spans="2:6" ht="15">
      <c r="B111" s="34"/>
      <c r="C111" s="35"/>
      <c r="D111" s="32"/>
      <c r="E111" s="36"/>
      <c r="F111" s="1077"/>
    </row>
    <row r="112" spans="2:6" ht="15">
      <c r="B112" s="34" t="s">
        <v>337</v>
      </c>
      <c r="C112" s="35"/>
      <c r="D112" s="1930" t="s">
        <v>1388</v>
      </c>
      <c r="E112" s="1930"/>
      <c r="F112" s="1077"/>
    </row>
    <row r="113" spans="2:6" ht="14.25" thickBot="1">
      <c r="B113" s="45" t="s">
        <v>902</v>
      </c>
      <c r="C113" s="1078"/>
      <c r="D113" s="1958" t="s">
        <v>1389</v>
      </c>
      <c r="E113" s="1958"/>
      <c r="F113" s="1079"/>
    </row>
    <row r="114" spans="2:6">
      <c r="B114" s="657"/>
      <c r="C114" s="35"/>
      <c r="D114" s="32"/>
      <c r="E114" s="43"/>
      <c r="F114" s="1071"/>
    </row>
    <row r="115" spans="2:6">
      <c r="B115" s="670"/>
      <c r="C115" s="670"/>
      <c r="D115" s="1069"/>
      <c r="E115" s="1070"/>
      <c r="F115" s="1071"/>
    </row>
    <row r="116" spans="2:6">
      <c r="D116" s="999"/>
      <c r="E116" s="1000"/>
      <c r="F116" s="1001"/>
    </row>
    <row r="117" spans="2:6">
      <c r="D117" s="999"/>
      <c r="E117" s="1000"/>
      <c r="F117" s="1001"/>
    </row>
    <row r="118" spans="2:6">
      <c r="D118" s="999"/>
      <c r="E118" s="1000"/>
      <c r="F118" s="1001"/>
    </row>
    <row r="120" spans="2:6">
      <c r="D120" s="659"/>
    </row>
    <row r="125" spans="2:6" ht="15.75" thickBot="1">
      <c r="C125" s="671" t="s">
        <v>843</v>
      </c>
      <c r="D125" s="671" t="s">
        <v>844</v>
      </c>
    </row>
    <row r="126" spans="2:6">
      <c r="B126" s="941" t="s">
        <v>1390</v>
      </c>
      <c r="C126" s="942" t="e">
        <f>+#REF!+#REF!</f>
        <v>#REF!</v>
      </c>
      <c r="D126" s="943">
        <v>965101100</v>
      </c>
    </row>
    <row r="127" spans="2:6">
      <c r="B127" s="944" t="s">
        <v>841</v>
      </c>
      <c r="C127" s="672" t="e">
        <f>+#REF!+#REF!+#REF!+#REF!+#REF!</f>
        <v>#REF!</v>
      </c>
      <c r="D127" s="945">
        <v>4075978510</v>
      </c>
    </row>
    <row r="128" spans="2:6" ht="14.25" thickBot="1">
      <c r="B128" s="946" t="s">
        <v>1391</v>
      </c>
      <c r="C128" s="947" t="e">
        <f>+#REF!+#REF!</f>
        <v>#REF!</v>
      </c>
      <c r="D128" s="948" t="e">
        <f>+#REF!+#REF!</f>
        <v>#REF!</v>
      </c>
    </row>
    <row r="129" spans="2:5" ht="14.25" thickBot="1">
      <c r="B129" s="949" t="s">
        <v>842</v>
      </c>
      <c r="C129" s="950" t="e">
        <f>+C126+C127-C128</f>
        <v>#REF!</v>
      </c>
      <c r="D129" s="951" t="e">
        <f>+D126+D127-D128</f>
        <v>#REF!</v>
      </c>
    </row>
    <row r="132" spans="2:5" ht="15.75" thickBot="1">
      <c r="B132" s="480" t="s">
        <v>847</v>
      </c>
    </row>
    <row r="133" spans="2:5">
      <c r="B133" s="941" t="s">
        <v>845</v>
      </c>
      <c r="C133" s="942" t="e">
        <f>+#REF!-#REF!</f>
        <v>#REF!</v>
      </c>
      <c r="D133" s="943" t="e">
        <f>+C135</f>
        <v>#REF!</v>
      </c>
    </row>
    <row r="134" spans="2:5">
      <c r="B134" s="944" t="s">
        <v>848</v>
      </c>
      <c r="C134" s="672">
        <v>312766850</v>
      </c>
      <c r="D134" s="945">
        <v>0</v>
      </c>
    </row>
    <row r="135" spans="2:5" ht="14.25" thickBot="1">
      <c r="B135" s="946" t="s">
        <v>846</v>
      </c>
      <c r="C135" s="947" t="e">
        <f>+#REF!-#REF!</f>
        <v>#REF!</v>
      </c>
      <c r="D135" s="948">
        <v>25707835039</v>
      </c>
    </row>
    <row r="136" spans="2:5" ht="14.25" thickBot="1">
      <c r="B136" s="949"/>
      <c r="C136" s="950" t="e">
        <f>+C133+C134-C135</f>
        <v>#REF!</v>
      </c>
      <c r="D136" s="951" t="e">
        <f>+D133-D135</f>
        <v>#REF!</v>
      </c>
    </row>
    <row r="138" spans="2:5" ht="14.25" thickBot="1"/>
    <row r="139" spans="2:5">
      <c r="B139" s="941" t="s">
        <v>851</v>
      </c>
      <c r="C139" s="952" t="s">
        <v>843</v>
      </c>
      <c r="D139" s="952" t="s">
        <v>844</v>
      </c>
      <c r="E139" s="953" t="s">
        <v>852</v>
      </c>
    </row>
    <row r="140" spans="2:5" ht="14.25" thickBot="1">
      <c r="B140" s="946"/>
      <c r="C140" s="954" t="e">
        <f>+#REF!</f>
        <v>#REF!</v>
      </c>
      <c r="D140" s="954" t="e">
        <f>+#REF!</f>
        <v>#REF!</v>
      </c>
      <c r="E140" s="955">
        <v>28210216</v>
      </c>
    </row>
    <row r="141" spans="2:5" ht="15">
      <c r="C141" s="480" t="e">
        <f>+D140-C140</f>
        <v>#REF!</v>
      </c>
      <c r="D141" s="480" t="e">
        <f>+E140-D140</f>
        <v>#REF!</v>
      </c>
    </row>
    <row r="143" spans="2:5" ht="14.25" thickBot="1"/>
    <row r="144" spans="2:5">
      <c r="B144" s="941" t="s">
        <v>684</v>
      </c>
      <c r="C144" s="952" t="s">
        <v>843</v>
      </c>
      <c r="D144" s="953" t="s">
        <v>844</v>
      </c>
    </row>
    <row r="145" spans="2:7">
      <c r="B145" s="944" t="s">
        <v>853</v>
      </c>
      <c r="C145" s="672" t="e">
        <f>+#REF!</f>
        <v>#REF!</v>
      </c>
      <c r="D145" s="945">
        <v>4766169585</v>
      </c>
    </row>
    <row r="146" spans="2:7">
      <c r="B146" s="944" t="s">
        <v>700</v>
      </c>
      <c r="C146" s="672" t="e">
        <f>+#REF!</f>
        <v>#REF!</v>
      </c>
      <c r="D146" s="945">
        <v>6650660</v>
      </c>
    </row>
    <row r="147" spans="2:7">
      <c r="B147" s="944" t="s">
        <v>854</v>
      </c>
      <c r="C147" s="672" t="e">
        <f>+#REF!</f>
        <v>#REF!</v>
      </c>
      <c r="D147" s="945">
        <v>1250884</v>
      </c>
    </row>
    <row r="148" spans="2:7">
      <c r="B148" s="944" t="s">
        <v>855</v>
      </c>
      <c r="C148" s="672" t="e">
        <f>+#REF!</f>
        <v>#REF!</v>
      </c>
      <c r="D148" s="945">
        <v>614442</v>
      </c>
    </row>
    <row r="149" spans="2:7">
      <c r="B149" s="944" t="s">
        <v>856</v>
      </c>
      <c r="C149" s="672" t="e">
        <f>+#REF!</f>
        <v>#REF!</v>
      </c>
      <c r="D149" s="945">
        <v>25556924</v>
      </c>
    </row>
    <row r="150" spans="2:7">
      <c r="B150" s="944" t="s">
        <v>857</v>
      </c>
      <c r="C150" s="672" t="e">
        <f>+#REF!+#REF!</f>
        <v>#REF!</v>
      </c>
      <c r="D150" s="945">
        <f>4041928098+33639577</f>
        <v>4075567675</v>
      </c>
    </row>
    <row r="151" spans="2:7" ht="15">
      <c r="B151" s="944"/>
      <c r="C151" s="673" t="e">
        <f>+C145+C146+C147-C150+C148-C149</f>
        <v>#REF!</v>
      </c>
      <c r="D151" s="956">
        <f>+D145+D146+D147-D150+D148-D149</f>
        <v>673560972</v>
      </c>
    </row>
    <row r="152" spans="2:7">
      <c r="B152" s="944"/>
      <c r="C152" s="672"/>
      <c r="D152" s="945"/>
      <c r="G152" s="658">
        <v>17572741221.276161</v>
      </c>
    </row>
    <row r="153" spans="2:7">
      <c r="B153" s="944" t="s">
        <v>697</v>
      </c>
      <c r="C153" s="672"/>
      <c r="D153" s="945"/>
    </row>
    <row r="154" spans="2:7">
      <c r="B154" s="944" t="s">
        <v>858</v>
      </c>
      <c r="C154" s="672">
        <f>+'9 BS - FA '!D42</f>
        <v>42214773894.999992</v>
      </c>
      <c r="D154" s="945">
        <f>-'9 BS - FA '!$D$59</f>
        <v>240309080</v>
      </c>
    </row>
    <row r="155" spans="2:7">
      <c r="B155" s="944" t="s">
        <v>877</v>
      </c>
      <c r="C155" s="672"/>
      <c r="D155" s="945">
        <f>-'9 BS - FA '!E15-'9 BS - FA '!E27+'9 BS - FA '!I15+'9 BS - FA '!I27</f>
        <v>9281102</v>
      </c>
    </row>
    <row r="156" spans="2:7">
      <c r="B156" s="944"/>
      <c r="C156" s="672">
        <f>+C154-C155</f>
        <v>42214773894.999992</v>
      </c>
      <c r="D156" s="945">
        <f>+D154-D155</f>
        <v>231027978</v>
      </c>
    </row>
    <row r="157" spans="2:7">
      <c r="B157" s="944"/>
      <c r="C157" s="672"/>
      <c r="D157" s="945"/>
    </row>
    <row r="158" spans="2:7">
      <c r="B158" s="944" t="s">
        <v>757</v>
      </c>
      <c r="C158" s="672"/>
      <c r="D158" s="945"/>
    </row>
    <row r="159" spans="2:7">
      <c r="B159" s="944" t="s">
        <v>859</v>
      </c>
      <c r="C159" s="672">
        <f>+'9 BS - FA '!K61</f>
        <v>0</v>
      </c>
      <c r="D159" s="945">
        <f>+'9 BS - FA '!L61</f>
        <v>24185499406</v>
      </c>
    </row>
    <row r="160" spans="2:7">
      <c r="B160" s="944" t="s">
        <v>876</v>
      </c>
      <c r="C160" s="672">
        <f>+'9 BS - FA '!L61+17567473986+282078</f>
        <v>41753255470</v>
      </c>
      <c r="D160" s="945">
        <v>24117894185</v>
      </c>
    </row>
    <row r="161" spans="2:5" ht="15">
      <c r="B161" s="944"/>
      <c r="C161" s="673">
        <f>+C159-C160</f>
        <v>-41753255470</v>
      </c>
      <c r="D161" s="956">
        <f>+D159-D160</f>
        <v>67605221</v>
      </c>
    </row>
    <row r="162" spans="2:5" ht="14.25" thickBot="1">
      <c r="B162" s="946"/>
      <c r="C162" s="954"/>
      <c r="D162" s="955"/>
    </row>
    <row r="163" spans="2:5" ht="15.75" thickBot="1">
      <c r="B163" s="949"/>
      <c r="C163" s="958" t="e">
        <f>+C161+C156+C151</f>
        <v>#REF!</v>
      </c>
      <c r="D163" s="959">
        <f>+D161+D156+D151</f>
        <v>972194171</v>
      </c>
    </row>
    <row r="165" spans="2:5">
      <c r="C165" s="659"/>
      <c r="D165" s="659"/>
    </row>
    <row r="166" spans="2:5" ht="14.25" thickBot="1">
      <c r="B166" s="481" t="s">
        <v>638</v>
      </c>
    </row>
    <row r="167" spans="2:5" ht="15">
      <c r="B167" s="960" t="s">
        <v>861</v>
      </c>
      <c r="C167" s="952" t="s">
        <v>426</v>
      </c>
      <c r="D167" s="952" t="s">
        <v>435</v>
      </c>
      <c r="E167" s="953" t="s">
        <v>862</v>
      </c>
    </row>
    <row r="168" spans="2:5" ht="15">
      <c r="B168" s="961"/>
      <c r="C168" s="672">
        <f>+'9'!C15</f>
        <v>277837569</v>
      </c>
      <c r="D168" s="672">
        <f>+'9'!D15</f>
        <v>293929284</v>
      </c>
      <c r="E168" s="945">
        <v>0</v>
      </c>
    </row>
    <row r="169" spans="2:5" ht="14.25" thickBot="1">
      <c r="B169" s="946"/>
      <c r="C169" s="947"/>
      <c r="D169" s="947"/>
      <c r="E169" s="948"/>
    </row>
    <row r="170" spans="2:5" ht="15.75" thickBot="1">
      <c r="B170" s="962" t="s">
        <v>863</v>
      </c>
      <c r="C170" s="963">
        <f>+D168-C168</f>
        <v>16091715</v>
      </c>
      <c r="D170" s="963">
        <f>+E168-D168</f>
        <v>-293929284</v>
      </c>
      <c r="E170" s="964"/>
    </row>
    <row r="171" spans="2:5" ht="14.25" thickBot="1"/>
    <row r="172" spans="2:5" ht="14.25" thickBot="1">
      <c r="B172" s="949"/>
      <c r="C172" s="965" t="s">
        <v>426</v>
      </c>
      <c r="D172" s="965" t="s">
        <v>435</v>
      </c>
      <c r="E172" s="966" t="s">
        <v>862</v>
      </c>
    </row>
    <row r="173" spans="2:5" ht="15">
      <c r="B173" s="960" t="s">
        <v>130</v>
      </c>
      <c r="C173" s="942">
        <f>+'6-8'!C73</f>
        <v>236556980</v>
      </c>
      <c r="D173" s="942">
        <f>+'6-8'!D73</f>
        <v>279057981</v>
      </c>
      <c r="E173" s="943">
        <f>+'6-8'!E73</f>
        <v>240070577</v>
      </c>
    </row>
    <row r="174" spans="2:5" ht="14.25" thickBot="1">
      <c r="B174" s="946"/>
      <c r="C174" s="947"/>
      <c r="D174" s="947"/>
      <c r="E174" s="948"/>
    </row>
    <row r="175" spans="2:5" ht="15.75" thickBot="1">
      <c r="B175" s="962" t="s">
        <v>863</v>
      </c>
      <c r="C175" s="963">
        <f>+D173-C173</f>
        <v>42501001</v>
      </c>
      <c r="D175" s="963">
        <f>+E173-D173</f>
        <v>-38987404</v>
      </c>
      <c r="E175" s="964"/>
    </row>
    <row r="176" spans="2:5" ht="14.25" thickBot="1"/>
    <row r="177" spans="2:11">
      <c r="B177" s="941" t="s">
        <v>864</v>
      </c>
      <c r="C177" s="952" t="s">
        <v>426</v>
      </c>
      <c r="D177" s="952" t="s">
        <v>435</v>
      </c>
      <c r="E177" s="953" t="s">
        <v>862</v>
      </c>
    </row>
    <row r="178" spans="2:11" ht="14.25" thickBot="1">
      <c r="B178" s="946"/>
      <c r="C178" s="954"/>
      <c r="D178" s="954"/>
      <c r="E178" s="955"/>
    </row>
    <row r="179" spans="2:11">
      <c r="B179" s="941"/>
      <c r="C179" s="942">
        <f>+'6-8'!C59</f>
        <v>523320465</v>
      </c>
      <c r="D179" s="942">
        <f>+'6-8'!D59</f>
        <v>45936634</v>
      </c>
      <c r="E179" s="943"/>
    </row>
    <row r="180" spans="2:11">
      <c r="B180" s="944"/>
      <c r="C180" s="672">
        <f>+'10-11'!C63</f>
        <v>653842625</v>
      </c>
      <c r="D180" s="672">
        <f>+'10-11'!D63</f>
        <v>360665574</v>
      </c>
      <c r="E180" s="945"/>
    </row>
    <row r="181" spans="2:11">
      <c r="B181" s="944"/>
      <c r="C181" s="672">
        <f>+'6-8'!C30</f>
        <v>190753</v>
      </c>
      <c r="D181" s="672">
        <f>+'6-8'!D30</f>
        <v>243990</v>
      </c>
      <c r="E181" s="945"/>
    </row>
    <row r="182" spans="2:11">
      <c r="B182" s="944"/>
      <c r="C182" s="672">
        <f>+'16'!C45</f>
        <v>323547</v>
      </c>
      <c r="D182" s="672"/>
      <c r="E182" s="945"/>
      <c r="H182" s="481" t="s">
        <v>1</v>
      </c>
      <c r="J182" s="481" t="s">
        <v>688</v>
      </c>
      <c r="K182" s="481" t="s">
        <v>689</v>
      </c>
    </row>
    <row r="183" spans="2:11">
      <c r="B183" s="944"/>
      <c r="C183" s="672">
        <f>+SUM(C179:C182)</f>
        <v>1177677390</v>
      </c>
      <c r="D183" s="672">
        <f>+SUM(D179:D182)</f>
        <v>406846198</v>
      </c>
      <c r="E183" s="967">
        <f>+'6-8'!E59+'10-11'!E63+1839963</f>
        <v>16506371</v>
      </c>
    </row>
    <row r="184" spans="2:11" ht="14.25" thickBot="1">
      <c r="B184" s="946"/>
      <c r="C184" s="947"/>
      <c r="D184" s="947"/>
      <c r="E184" s="948"/>
      <c r="H184" s="481" t="s">
        <v>718</v>
      </c>
      <c r="J184" s="481">
        <v>2255112050</v>
      </c>
      <c r="K184" s="481">
        <v>1438066652</v>
      </c>
    </row>
    <row r="185" spans="2:11" ht="15.75" thickBot="1">
      <c r="B185" s="962" t="s">
        <v>863</v>
      </c>
      <c r="C185" s="963">
        <f>+D183-C183</f>
        <v>-770831192</v>
      </c>
      <c r="D185" s="963">
        <f>+E183-D183</f>
        <v>-390339827</v>
      </c>
      <c r="E185" s="964"/>
      <c r="H185" s="481" t="s">
        <v>604</v>
      </c>
      <c r="J185" s="481">
        <v>2264224505</v>
      </c>
      <c r="K185" s="481">
        <v>1244947287</v>
      </c>
    </row>
    <row r="186" spans="2:11" ht="14.25" thickBot="1">
      <c r="H186" s="481" t="s">
        <v>603</v>
      </c>
      <c r="J186" s="481">
        <v>3040264</v>
      </c>
      <c r="K186" s="481">
        <v>12105667</v>
      </c>
    </row>
    <row r="187" spans="2:11" ht="14.25" thickBot="1">
      <c r="B187" s="949" t="s">
        <v>865</v>
      </c>
      <c r="C187" s="965" t="s">
        <v>426</v>
      </c>
      <c r="D187" s="965" t="s">
        <v>435</v>
      </c>
      <c r="E187" s="966" t="s">
        <v>862</v>
      </c>
      <c r="H187" s="481" t="s">
        <v>719</v>
      </c>
    </row>
    <row r="188" spans="2:11">
      <c r="B188" s="941"/>
      <c r="C188" s="942" t="e">
        <f>+'6-8'!C20-#REF!</f>
        <v>#REF!</v>
      </c>
      <c r="D188" s="942" t="e">
        <f>+'6-8'!D20-#REF!</f>
        <v>#REF!</v>
      </c>
      <c r="E188" s="943"/>
      <c r="H188" s="481" t="s">
        <v>720</v>
      </c>
      <c r="J188" s="481">
        <v>432022433</v>
      </c>
      <c r="K188" s="481">
        <v>474988944</v>
      </c>
    </row>
    <row r="189" spans="2:11">
      <c r="B189" s="944"/>
      <c r="C189" s="672">
        <f>+'6-8'!C45</f>
        <v>2127899217</v>
      </c>
      <c r="D189" s="672">
        <f>+'6-8'!D45</f>
        <v>2501315111</v>
      </c>
      <c r="E189" s="945">
        <v>2372737102</v>
      </c>
      <c r="H189" s="481" t="s">
        <v>680</v>
      </c>
      <c r="J189" s="481">
        <v>969293543</v>
      </c>
      <c r="K189" s="481">
        <v>981508548</v>
      </c>
    </row>
    <row r="190" spans="2:11" ht="14.25" thickBot="1">
      <c r="B190" s="946"/>
      <c r="C190" s="947" t="e">
        <f>+SUM(C188:C189)</f>
        <v>#REF!</v>
      </c>
      <c r="D190" s="947" t="e">
        <f t="shared" ref="D190:E190" si="0">+SUM(D188:D189)</f>
        <v>#REF!</v>
      </c>
      <c r="E190" s="948">
        <f t="shared" si="0"/>
        <v>2372737102</v>
      </c>
      <c r="H190" s="481" t="s">
        <v>721</v>
      </c>
      <c r="J190" s="481">
        <v>5386271</v>
      </c>
      <c r="K190" s="481">
        <v>6269344</v>
      </c>
    </row>
    <row r="191" spans="2:11" ht="14.25" thickBot="1">
      <c r="B191" s="949"/>
      <c r="C191" s="950" t="e">
        <f>+D190-C190</f>
        <v>#REF!</v>
      </c>
      <c r="D191" s="950" t="e">
        <f>+E190-D190</f>
        <v>#REF!</v>
      </c>
      <c r="E191" s="968"/>
      <c r="F191" s="658">
        <v>2155673021</v>
      </c>
      <c r="G191" s="658">
        <v>2517444942</v>
      </c>
      <c r="H191" s="481" t="s">
        <v>722</v>
      </c>
    </row>
    <row r="192" spans="2:11" ht="14.25" thickBot="1">
      <c r="D192" s="659" t="e">
        <f>+E190-D190</f>
        <v>#REF!</v>
      </c>
      <c r="F192" s="658" t="e">
        <f>+F191-C190</f>
        <v>#REF!</v>
      </c>
      <c r="G192" s="658" t="e">
        <f>+G191-D190</f>
        <v>#REF!</v>
      </c>
      <c r="H192" s="481" t="s">
        <v>723</v>
      </c>
      <c r="J192" s="481">
        <v>27265658</v>
      </c>
      <c r="K192" s="481">
        <v>33714293</v>
      </c>
    </row>
    <row r="193" spans="2:11">
      <c r="B193" s="941" t="s">
        <v>866</v>
      </c>
      <c r="C193" s="952" t="s">
        <v>426</v>
      </c>
      <c r="D193" s="952" t="s">
        <v>435</v>
      </c>
      <c r="E193" s="953" t="s">
        <v>862</v>
      </c>
      <c r="F193" s="658" t="e">
        <f>+D190+D191</f>
        <v>#REF!</v>
      </c>
      <c r="H193" s="481" t="s">
        <v>724</v>
      </c>
      <c r="J193" s="481">
        <v>7800919</v>
      </c>
      <c r="K193" s="481">
        <v>1494566</v>
      </c>
    </row>
    <row r="194" spans="2:11">
      <c r="B194" s="944"/>
      <c r="C194" s="670">
        <f>+'14-15'!C74+'14-15'!C73+'14-15'!C75</f>
        <v>5496157</v>
      </c>
      <c r="D194" s="670">
        <f>+'14-15'!D74+'14-15'!D73+'14-15'!D75</f>
        <v>7536249</v>
      </c>
      <c r="E194" s="957">
        <f>+'14-15'!E74+'14-15'!E73+'14-15'!E75</f>
        <v>8927432</v>
      </c>
      <c r="H194" s="481" t="s">
        <v>837</v>
      </c>
      <c r="J194" s="481">
        <v>0</v>
      </c>
    </row>
    <row r="195" spans="2:11" ht="14.25" thickBot="1">
      <c r="B195" s="946"/>
      <c r="C195" s="954"/>
      <c r="D195" s="954"/>
      <c r="E195" s="955"/>
      <c r="H195" s="481" t="s">
        <v>725</v>
      </c>
      <c r="J195" s="481">
        <v>0</v>
      </c>
      <c r="K195" s="481">
        <v>669788</v>
      </c>
    </row>
    <row r="196" spans="2:11" ht="14.25" thickBot="1">
      <c r="B196" s="949"/>
      <c r="C196" s="969">
        <f>+C194-D194</f>
        <v>-2040092</v>
      </c>
      <c r="D196" s="969">
        <f>+D194-E194</f>
        <v>-1391183</v>
      </c>
      <c r="E196" s="968"/>
    </row>
    <row r="197" spans="2:11">
      <c r="H197" s="481" t="s">
        <v>15</v>
      </c>
      <c r="J197" s="481">
        <v>5964145643</v>
      </c>
      <c r="K197" s="481">
        <v>4193765088</v>
      </c>
    </row>
    <row r="198" spans="2:11" ht="14.25" thickBot="1">
      <c r="B198" s="481" t="s">
        <v>144</v>
      </c>
      <c r="C198" s="970" t="s">
        <v>426</v>
      </c>
      <c r="D198" s="970" t="s">
        <v>435</v>
      </c>
    </row>
    <row r="199" spans="2:11">
      <c r="B199" s="941" t="s">
        <v>698</v>
      </c>
      <c r="C199" s="942" t="e">
        <f>#REF!</f>
        <v>#REF!</v>
      </c>
      <c r="D199" s="943" t="e">
        <f>#REF!</f>
        <v>#REF!</v>
      </c>
    </row>
    <row r="200" spans="2:11">
      <c r="B200" s="944" t="s">
        <v>867</v>
      </c>
      <c r="C200" s="672">
        <f>-D43</f>
        <v>545368</v>
      </c>
      <c r="D200" s="945">
        <f>-F43</f>
        <v>1865067</v>
      </c>
    </row>
    <row r="201" spans="2:11">
      <c r="B201" s="944" t="s">
        <v>869</v>
      </c>
      <c r="C201" s="672" t="e">
        <f>+D199</f>
        <v>#REF!</v>
      </c>
      <c r="D201" s="945">
        <v>3848334567</v>
      </c>
    </row>
    <row r="202" spans="2:11">
      <c r="B202" s="944" t="s">
        <v>868</v>
      </c>
      <c r="C202" s="672" t="e">
        <f>+C126</f>
        <v>#REF!</v>
      </c>
      <c r="D202" s="945">
        <f>+D126</f>
        <v>965101100</v>
      </c>
    </row>
    <row r="203" spans="2:11">
      <c r="B203" s="944" t="s">
        <v>696</v>
      </c>
      <c r="C203" s="672" t="e">
        <f>+C128</f>
        <v>#REF!</v>
      </c>
      <c r="D203" s="945" t="e">
        <f>+D128</f>
        <v>#REF!</v>
      </c>
      <c r="G203" s="658">
        <v>5964145643</v>
      </c>
      <c r="H203" s="658">
        <v>4193765088</v>
      </c>
    </row>
    <row r="204" spans="2:11" ht="14.25" thickBot="1">
      <c r="B204" s="946" t="s">
        <v>699</v>
      </c>
      <c r="C204" s="947" t="e">
        <f>-#REF!+#REF!</f>
        <v>#REF!</v>
      </c>
      <c r="D204" s="948" t="e">
        <f>-#REF!</f>
        <v>#REF!</v>
      </c>
      <c r="G204" s="658">
        <v>2264224505</v>
      </c>
      <c r="H204" s="658">
        <v>1244947287</v>
      </c>
      <c r="J204" s="659">
        <f>+G204-H204</f>
        <v>1019277218</v>
      </c>
    </row>
    <row r="205" spans="2:11" ht="14.25" thickBot="1">
      <c r="B205" s="949"/>
      <c r="C205" s="971" t="e">
        <f>+C199+C200-C201+C202-C203-C204</f>
        <v>#REF!</v>
      </c>
      <c r="D205" s="972" t="e">
        <f>+D199+D200-D201+D202-D203-D204</f>
        <v>#REF!</v>
      </c>
      <c r="G205" s="658">
        <v>2255112050</v>
      </c>
      <c r="H205" s="658">
        <v>1468066652</v>
      </c>
      <c r="J205" s="659">
        <f>+G205-H205</f>
        <v>787045398</v>
      </c>
    </row>
    <row r="206" spans="2:11">
      <c r="G206" s="659">
        <f>+G203-G204-G205</f>
        <v>1444809088</v>
      </c>
      <c r="H206" s="659">
        <f>+H203-H204-H205</f>
        <v>1480751149</v>
      </c>
    </row>
    <row r="207" spans="2:11">
      <c r="G207" s="658">
        <f>+C200</f>
        <v>545368</v>
      </c>
      <c r="H207" s="659">
        <f>+D200</f>
        <v>1865067</v>
      </c>
    </row>
    <row r="208" spans="2:11">
      <c r="G208" s="659">
        <f>+G206+G207</f>
        <v>1445354456</v>
      </c>
      <c r="H208" s="659">
        <f>+H206+H207</f>
        <v>1482616216</v>
      </c>
    </row>
    <row r="209" spans="2:10">
      <c r="G209" s="658">
        <f>+H208</f>
        <v>1482616216</v>
      </c>
    </row>
    <row r="210" spans="2:10">
      <c r="G210" s="658">
        <f>+G208-G209</f>
        <v>-37261760</v>
      </c>
    </row>
    <row r="220" spans="2:10">
      <c r="B220" s="481" t="s">
        <v>802</v>
      </c>
      <c r="C220" s="481">
        <v>190753</v>
      </c>
      <c r="D220" s="481">
        <v>243990</v>
      </c>
    </row>
    <row r="221" spans="2:10">
      <c r="B221" s="481" t="s">
        <v>681</v>
      </c>
      <c r="C221" s="973">
        <v>4019925</v>
      </c>
      <c r="D221" s="973">
        <v>8628178</v>
      </c>
      <c r="H221" s="481" t="str">
        <f>+B221</f>
        <v>Prepaid Expenses</v>
      </c>
      <c r="I221" s="481">
        <f>+C221</f>
        <v>4019925</v>
      </c>
      <c r="J221" s="481">
        <f>+D221</f>
        <v>8628178</v>
      </c>
    </row>
    <row r="222" spans="2:10">
      <c r="B222" s="481" t="s">
        <v>803</v>
      </c>
      <c r="C222" s="973">
        <v>650368820</v>
      </c>
      <c r="D222" s="481">
        <v>360665574</v>
      </c>
    </row>
    <row r="223" spans="2:10">
      <c r="B223" s="481" t="s">
        <v>682</v>
      </c>
      <c r="C223" s="481">
        <v>0</v>
      </c>
      <c r="D223" s="973">
        <v>656284</v>
      </c>
      <c r="H223" s="481" t="str">
        <f>+B222</f>
        <v>GVK Coal (Tokisud) Company P.Ltd(Fellow subsidary)</v>
      </c>
      <c r="I223" s="481">
        <v>650368820</v>
      </c>
      <c r="J223" s="481">
        <v>360665574</v>
      </c>
    </row>
    <row r="224" spans="2:10">
      <c r="B224" s="481" t="s">
        <v>804</v>
      </c>
      <c r="C224" s="481">
        <v>323547</v>
      </c>
      <c r="D224" s="481">
        <v>0</v>
      </c>
    </row>
    <row r="225" spans="2:10">
      <c r="B225" s="481" t="s">
        <v>800</v>
      </c>
      <c r="C225" s="973">
        <v>519087074</v>
      </c>
      <c r="D225" s="481">
        <v>35546770</v>
      </c>
      <c r="H225" s="481" t="str">
        <f>+B225</f>
        <v>Advances: to Suppliers</v>
      </c>
      <c r="I225" s="481">
        <v>519087074</v>
      </c>
      <c r="J225" s="481">
        <v>36652172</v>
      </c>
    </row>
    <row r="226" spans="2:10">
      <c r="B226" s="481" t="s">
        <v>801</v>
      </c>
      <c r="C226" s="973">
        <v>63198</v>
      </c>
      <c r="D226" s="481">
        <v>1105402</v>
      </c>
      <c r="H226" s="481" t="str">
        <f>+B226</f>
        <v xml:space="preserve">    : for expenses</v>
      </c>
      <c r="I226" s="481">
        <v>63198</v>
      </c>
      <c r="J226" s="481">
        <v>0</v>
      </c>
    </row>
    <row r="227" spans="2:10">
      <c r="C227" s="481">
        <f>+SUM(C220:C226)</f>
        <v>1174053317</v>
      </c>
      <c r="D227" s="481">
        <f>+SUM(D220:D226)</f>
        <v>406846198</v>
      </c>
    </row>
    <row r="228" spans="2:10">
      <c r="C228" s="481">
        <f>+C227-C179</f>
        <v>650732852</v>
      </c>
      <c r="D228" s="481">
        <f>+D227-D179</f>
        <v>360909564</v>
      </c>
    </row>
  </sheetData>
  <mergeCells count="6">
    <mergeCell ref="D112:E112"/>
    <mergeCell ref="D113:E113"/>
    <mergeCell ref="C6:D6"/>
    <mergeCell ref="C7:D7"/>
    <mergeCell ref="E6:F6"/>
    <mergeCell ref="E7:F7"/>
  </mergeCells>
  <pageMargins left="0.70866141732283472" right="0.70866141732283472" top="0.74803149606299213" bottom="0.74803149606299213" header="0.31496062992125984" footer="0.31496062992125984"/>
  <pageSetup paperSize="9" scale="67" orientation="portrait" r:id="rId1"/>
  <rowBreaks count="1" manualBreakCount="1">
    <brk id="118" max="5" man="1"/>
  </rowBreaks>
  <colBreaks count="1" manualBreakCount="1">
    <brk id="6" max="20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179"/>
  <sheetViews>
    <sheetView topLeftCell="A156" zoomScaleNormal="100" workbookViewId="0">
      <selection activeCell="B156" sqref="B156:G156"/>
    </sheetView>
  </sheetViews>
  <sheetFormatPr defaultColWidth="9.140625" defaultRowHeight="13.5"/>
  <cols>
    <col min="1" max="1" width="9.140625" style="1794"/>
    <col min="2" max="2" width="38.28515625" style="207" customWidth="1"/>
    <col min="3" max="3" width="9.140625" style="207"/>
    <col min="4" max="4" width="26.7109375" style="207" customWidth="1"/>
    <col min="5" max="5" width="16.85546875" style="207" customWidth="1"/>
    <col min="6" max="6" width="15.5703125" style="207" customWidth="1"/>
    <col min="7" max="7" width="14.28515625" style="207" customWidth="1"/>
    <col min="8" max="10" width="9.140625" style="207"/>
    <col min="11" max="11" width="13.28515625" style="207" customWidth="1"/>
    <col min="12" max="16384" width="9.140625" style="207"/>
  </cols>
  <sheetData>
    <row r="1" spans="1:7" s="1645" customFormat="1" ht="15">
      <c r="A1" s="1785" t="str">
        <f>CFS!B2</f>
        <v>GVK Power (Goindwal Sahib) Limited</v>
      </c>
      <c r="F1" s="1786"/>
      <c r="G1" s="1786"/>
    </row>
    <row r="2" spans="1:7" s="1645" customFormat="1" ht="15">
      <c r="A2" s="1785" t="s">
        <v>933</v>
      </c>
      <c r="F2" s="1786"/>
      <c r="G2" s="1786"/>
    </row>
    <row r="3" spans="1:7" s="1645" customFormat="1" ht="15">
      <c r="A3" s="1787"/>
      <c r="E3" s="1786"/>
      <c r="F3" s="1786"/>
      <c r="G3" s="1788"/>
    </row>
    <row r="4" spans="1:7" s="1645" customFormat="1" ht="15">
      <c r="A4" s="1789">
        <v>1</v>
      </c>
      <c r="B4" s="1790" t="s">
        <v>1033</v>
      </c>
      <c r="E4" s="1786"/>
      <c r="F4" s="1786"/>
      <c r="G4" s="1788"/>
    </row>
    <row r="5" spans="1:7" s="1645" customFormat="1" ht="30" customHeight="1">
      <c r="A5" s="1789"/>
      <c r="B5" s="1975" t="s">
        <v>1293</v>
      </c>
      <c r="C5" s="1975"/>
      <c r="D5" s="1975"/>
      <c r="E5" s="1975"/>
      <c r="F5" s="1975"/>
      <c r="G5" s="1975"/>
    </row>
    <row r="6" spans="1:7" s="1645" customFormat="1" ht="45" customHeight="1">
      <c r="A6" s="1789"/>
      <c r="B6" s="1977" t="s">
        <v>932</v>
      </c>
      <c r="C6" s="1977"/>
      <c r="D6" s="1977"/>
      <c r="E6" s="1977"/>
      <c r="F6" s="1977"/>
      <c r="G6" s="1977"/>
    </row>
    <row r="7" spans="1:7" s="1645" customFormat="1" ht="15">
      <c r="A7" s="1789"/>
      <c r="B7" s="1990" t="s">
        <v>1378</v>
      </c>
      <c r="C7" s="1990"/>
      <c r="D7" s="1990"/>
      <c r="E7" s="1990"/>
      <c r="F7" s="1990"/>
      <c r="G7" s="1990"/>
    </row>
    <row r="8" spans="1:7" s="1645" customFormat="1" ht="12" customHeight="1">
      <c r="A8" s="1789"/>
      <c r="E8" s="1786"/>
      <c r="F8" s="1786"/>
      <c r="G8" s="1788"/>
    </row>
    <row r="9" spans="1:7" s="1645" customFormat="1" ht="15">
      <c r="A9" s="1791">
        <v>2</v>
      </c>
      <c r="B9" s="1785" t="s">
        <v>1031</v>
      </c>
      <c r="E9" s="1786"/>
      <c r="F9" s="1786"/>
      <c r="G9" s="1788"/>
    </row>
    <row r="10" spans="1:7" s="1645" customFormat="1" ht="15">
      <c r="A10" s="1789"/>
      <c r="E10" s="1786"/>
      <c r="F10" s="1786"/>
      <c r="G10" s="1788"/>
    </row>
    <row r="11" spans="1:7" s="1645" customFormat="1" ht="15">
      <c r="A11" s="1789">
        <v>2.1</v>
      </c>
      <c r="B11" s="1790" t="s">
        <v>935</v>
      </c>
      <c r="E11" s="1786"/>
      <c r="F11" s="1786"/>
      <c r="G11" s="1788"/>
    </row>
    <row r="12" spans="1:7" s="1793" customFormat="1" ht="39.950000000000003" customHeight="1">
      <c r="A12" s="1792"/>
      <c r="B12" s="1976" t="s">
        <v>936</v>
      </c>
      <c r="C12" s="1976"/>
      <c r="D12" s="1976"/>
      <c r="E12" s="1976"/>
      <c r="F12" s="1976"/>
      <c r="G12" s="1976"/>
    </row>
    <row r="13" spans="1:7" s="1645" customFormat="1" ht="83.25" customHeight="1">
      <c r="A13" s="1787"/>
      <c r="B13" s="1977" t="s">
        <v>1480</v>
      </c>
      <c r="C13" s="1975"/>
      <c r="D13" s="1975"/>
      <c r="E13" s="1975"/>
      <c r="F13" s="1975"/>
      <c r="G13" s="1975"/>
    </row>
    <row r="14" spans="1:7">
      <c r="B14" s="1795"/>
    </row>
    <row r="15" spans="1:7" s="1644" customFormat="1" ht="15">
      <c r="A15" s="1789">
        <v>2.2000000000000002</v>
      </c>
      <c r="B15" s="1790" t="s">
        <v>934</v>
      </c>
      <c r="C15" s="1796"/>
      <c r="D15" s="1796"/>
      <c r="E15" s="1796"/>
      <c r="F15" s="1796"/>
      <c r="G15" s="1796"/>
    </row>
    <row r="16" spans="1:7" s="1644" customFormat="1" ht="15">
      <c r="A16" s="1789" t="s">
        <v>21</v>
      </c>
      <c r="B16" s="1986" t="s">
        <v>937</v>
      </c>
      <c r="C16" s="1986"/>
      <c r="D16" s="1986"/>
      <c r="E16" s="1986"/>
      <c r="F16" s="1986"/>
      <c r="G16" s="1986"/>
    </row>
    <row r="17" spans="1:7" s="1644" customFormat="1" ht="107.25" customHeight="1">
      <c r="A17" s="1797"/>
      <c r="B17" s="1970" t="s">
        <v>938</v>
      </c>
      <c r="C17" s="1968"/>
      <c r="D17" s="1968"/>
      <c r="E17" s="1968"/>
      <c r="F17" s="1968"/>
      <c r="G17" s="1968"/>
    </row>
    <row r="18" spans="1:7" s="1644" customFormat="1" ht="5.25" customHeight="1">
      <c r="A18" s="1797"/>
      <c r="B18" s="1968"/>
      <c r="C18" s="1968"/>
      <c r="D18" s="1968"/>
      <c r="E18" s="1968"/>
      <c r="F18" s="1968"/>
      <c r="G18" s="1968"/>
    </row>
    <row r="19" spans="1:7" s="1812" customFormat="1" ht="84.95" customHeight="1">
      <c r="B19" s="1989" t="s">
        <v>1252</v>
      </c>
      <c r="C19" s="1989"/>
      <c r="D19" s="1989"/>
      <c r="E19" s="1989"/>
      <c r="F19" s="1989"/>
      <c r="G19" s="1989"/>
    </row>
    <row r="20" spans="1:7" s="1644" customFormat="1" ht="125.1" customHeight="1">
      <c r="A20" s="1797"/>
      <c r="B20" s="1987" t="s">
        <v>939</v>
      </c>
      <c r="C20" s="1979"/>
      <c r="D20" s="1979"/>
      <c r="E20" s="1979"/>
      <c r="F20" s="1979"/>
      <c r="G20" s="1979"/>
    </row>
    <row r="21" spans="1:7" s="1644" customFormat="1">
      <c r="A21" s="1797"/>
      <c r="B21" s="1798"/>
    </row>
    <row r="22" spans="1:7" s="1644" customFormat="1" ht="15">
      <c r="A22" s="1799" t="s">
        <v>22</v>
      </c>
      <c r="B22" s="1966" t="s">
        <v>940</v>
      </c>
      <c r="C22" s="1966"/>
      <c r="D22" s="1966"/>
      <c r="E22" s="1966"/>
      <c r="F22" s="1966"/>
      <c r="G22" s="1966"/>
    </row>
    <row r="23" spans="1:7" s="1644" customFormat="1" ht="27.75" customHeight="1">
      <c r="A23" s="1797"/>
      <c r="B23" s="1968" t="s">
        <v>1032</v>
      </c>
      <c r="C23" s="1968"/>
      <c r="D23" s="1968"/>
      <c r="E23" s="1968"/>
      <c r="F23" s="1968"/>
      <c r="G23" s="1968"/>
    </row>
    <row r="24" spans="1:7" s="1644" customFormat="1">
      <c r="A24" s="1797"/>
      <c r="B24" s="1966" t="s">
        <v>941</v>
      </c>
      <c r="C24" s="1968"/>
      <c r="D24" s="1968"/>
      <c r="E24" s="1968"/>
      <c r="F24" s="1968"/>
      <c r="G24" s="1968"/>
    </row>
    <row r="25" spans="1:7" s="1644" customFormat="1" ht="60" customHeight="1">
      <c r="A25" s="1797"/>
      <c r="B25" s="1968" t="s">
        <v>942</v>
      </c>
      <c r="C25" s="1968"/>
      <c r="D25" s="1968"/>
      <c r="E25" s="1968"/>
      <c r="F25" s="1968"/>
      <c r="G25" s="1968"/>
    </row>
    <row r="26" spans="1:7" s="1644" customFormat="1" ht="75" customHeight="1">
      <c r="A26" s="1797"/>
      <c r="B26" s="1992" t="s">
        <v>943</v>
      </c>
      <c r="C26" s="1968"/>
      <c r="D26" s="1968"/>
      <c r="E26" s="1968"/>
      <c r="F26" s="1968"/>
      <c r="G26" s="1968"/>
    </row>
    <row r="27" spans="1:7" s="1644" customFormat="1">
      <c r="A27" s="1797"/>
      <c r="B27" s="1800"/>
    </row>
    <row r="28" spans="1:7" s="1644" customFormat="1" ht="15">
      <c r="A28" s="1799" t="s">
        <v>23</v>
      </c>
      <c r="B28" s="1966" t="s">
        <v>944</v>
      </c>
      <c r="C28" s="1968"/>
      <c r="D28" s="1968"/>
      <c r="E28" s="1968"/>
      <c r="F28" s="1968"/>
      <c r="G28" s="1968"/>
    </row>
    <row r="29" spans="1:7" s="1644" customFormat="1">
      <c r="A29" s="1797"/>
      <c r="B29" s="1968" t="s">
        <v>945</v>
      </c>
      <c r="C29" s="1968"/>
      <c r="D29" s="1968"/>
      <c r="E29" s="1968"/>
      <c r="F29" s="1968"/>
      <c r="G29" s="1968"/>
    </row>
    <row r="30" spans="1:7" s="1644" customFormat="1" ht="39.950000000000003" customHeight="1">
      <c r="A30" s="1797"/>
      <c r="B30" s="1971" t="s">
        <v>946</v>
      </c>
      <c r="C30" s="1971"/>
      <c r="D30" s="1971"/>
      <c r="E30" s="1971"/>
      <c r="F30" s="1971"/>
      <c r="G30" s="1971"/>
    </row>
    <row r="31" spans="1:7" s="1644" customFormat="1" ht="27.95" customHeight="1">
      <c r="A31" s="1797"/>
      <c r="B31" s="1988" t="s">
        <v>947</v>
      </c>
      <c r="C31" s="1972"/>
      <c r="D31" s="1972"/>
      <c r="E31" s="1972"/>
      <c r="F31" s="1972"/>
      <c r="G31" s="1972"/>
    </row>
    <row r="32" spans="1:7" s="1644" customFormat="1" ht="67.5" customHeight="1">
      <c r="A32" s="1797"/>
      <c r="B32" s="1987" t="s">
        <v>948</v>
      </c>
      <c r="C32" s="1979"/>
      <c r="D32" s="1979"/>
      <c r="E32" s="1979"/>
      <c r="F32" s="1979"/>
      <c r="G32" s="1979"/>
    </row>
    <row r="33" spans="1:7" s="1644" customFormat="1" ht="30" customHeight="1">
      <c r="A33" s="1797"/>
      <c r="B33" s="1987" t="s">
        <v>949</v>
      </c>
      <c r="C33" s="1987"/>
      <c r="D33" s="1987"/>
      <c r="E33" s="1987"/>
      <c r="F33" s="1987"/>
      <c r="G33" s="1987"/>
    </row>
    <row r="34" spans="1:7" s="1644" customFormat="1" ht="151.5" customHeight="1">
      <c r="A34" s="1797"/>
      <c r="B34" s="1970" t="s">
        <v>1393</v>
      </c>
      <c r="C34" s="1968"/>
      <c r="D34" s="1968"/>
      <c r="E34" s="1968"/>
      <c r="F34" s="1968"/>
      <c r="G34" s="1968"/>
    </row>
    <row r="35" spans="1:7" s="1644" customFormat="1">
      <c r="A35" s="1797"/>
    </row>
    <row r="36" spans="1:7" s="1644" customFormat="1" ht="15">
      <c r="A36" s="1799" t="s">
        <v>24</v>
      </c>
      <c r="B36" s="1966" t="s">
        <v>950</v>
      </c>
      <c r="C36" s="1966"/>
      <c r="D36" s="1966"/>
      <c r="E36" s="1966"/>
      <c r="F36" s="1966"/>
      <c r="G36" s="1966"/>
    </row>
    <row r="37" spans="1:7" s="1644" customFormat="1" ht="42" customHeight="1">
      <c r="A37" s="1797"/>
      <c r="B37" s="1970" t="s">
        <v>951</v>
      </c>
      <c r="C37" s="1970"/>
      <c r="D37" s="1970"/>
      <c r="E37" s="1970"/>
      <c r="F37" s="1970"/>
      <c r="G37" s="1970"/>
    </row>
    <row r="38" spans="1:7" s="1644" customFormat="1">
      <c r="A38" s="1797"/>
      <c r="B38" s="1968" t="s">
        <v>952</v>
      </c>
      <c r="C38" s="1968"/>
      <c r="D38" s="1968"/>
      <c r="E38" s="1968"/>
      <c r="F38" s="1968"/>
      <c r="G38" s="1968"/>
    </row>
    <row r="39" spans="1:7" s="1644" customFormat="1">
      <c r="A39" s="1797"/>
    </row>
    <row r="40" spans="1:7" s="1644" customFormat="1" ht="15">
      <c r="A40" s="1797"/>
      <c r="B40" s="1973" t="s">
        <v>953</v>
      </c>
      <c r="C40" s="1973"/>
    </row>
    <row r="41" spans="1:7" s="1644" customFormat="1" ht="30" customHeight="1">
      <c r="A41" s="1797"/>
      <c r="B41" s="1979" t="s">
        <v>1253</v>
      </c>
      <c r="C41" s="1979"/>
      <c r="D41" s="1979"/>
      <c r="E41" s="1979"/>
      <c r="F41" s="1979"/>
      <c r="G41" s="1979"/>
    </row>
    <row r="42" spans="1:7" s="1644" customFormat="1" ht="15">
      <c r="A42" s="1797"/>
      <c r="B42" s="1966" t="s">
        <v>142</v>
      </c>
      <c r="C42" s="1966"/>
      <c r="D42" s="1966"/>
      <c r="E42" s="1966"/>
      <c r="F42" s="1966"/>
      <c r="G42" s="1966"/>
    </row>
    <row r="43" spans="1:7" s="1644" customFormat="1" ht="80.099999999999994" customHeight="1">
      <c r="A43" s="1797"/>
      <c r="B43" s="1987" t="s">
        <v>954</v>
      </c>
      <c r="C43" s="1979"/>
      <c r="D43" s="1979"/>
      <c r="E43" s="1979"/>
      <c r="F43" s="1979"/>
      <c r="G43" s="1979"/>
    </row>
    <row r="44" spans="1:7" s="1644" customFormat="1" ht="15">
      <c r="A44" s="1797"/>
      <c r="B44" s="1966" t="s">
        <v>955</v>
      </c>
      <c r="C44" s="1966"/>
      <c r="D44" s="1966"/>
      <c r="E44" s="1966"/>
      <c r="F44" s="1966"/>
      <c r="G44" s="1966"/>
    </row>
    <row r="45" spans="1:7" s="1644" customFormat="1" ht="25.5" customHeight="1">
      <c r="A45" s="1797"/>
      <c r="B45" s="1987" t="s">
        <v>956</v>
      </c>
      <c r="C45" s="1979"/>
      <c r="D45" s="1979"/>
      <c r="E45" s="1979"/>
      <c r="F45" s="1979"/>
      <c r="G45" s="1979"/>
    </row>
    <row r="46" spans="1:7" s="1644" customFormat="1">
      <c r="A46" s="1797"/>
      <c r="B46" s="1798"/>
    </row>
    <row r="47" spans="1:7" s="1644" customFormat="1" ht="15">
      <c r="A47" s="1799" t="s">
        <v>25</v>
      </c>
      <c r="B47" s="1966" t="s">
        <v>957</v>
      </c>
      <c r="C47" s="1966"/>
      <c r="D47" s="1966"/>
      <c r="E47" s="1966"/>
      <c r="F47" s="1966"/>
      <c r="G47" s="1966"/>
    </row>
    <row r="48" spans="1:7" s="1644" customFormat="1" ht="15">
      <c r="A48" s="1799"/>
      <c r="B48" s="1966" t="s">
        <v>958</v>
      </c>
      <c r="C48" s="1966"/>
      <c r="D48" s="1966"/>
      <c r="E48" s="1966"/>
      <c r="F48" s="1966"/>
      <c r="G48" s="1966"/>
    </row>
    <row r="49" spans="1:7" s="1644" customFormat="1" ht="45" customHeight="1">
      <c r="A49" s="1797"/>
      <c r="B49" s="1968" t="s">
        <v>959</v>
      </c>
      <c r="C49" s="1968"/>
      <c r="D49" s="1968"/>
      <c r="E49" s="1968"/>
      <c r="F49" s="1968"/>
      <c r="G49" s="1968"/>
    </row>
    <row r="50" spans="1:7" s="1644" customFormat="1" ht="60" customHeight="1">
      <c r="A50" s="1797"/>
      <c r="B50" s="1970" t="s">
        <v>960</v>
      </c>
      <c r="C50" s="1968"/>
      <c r="D50" s="1968"/>
      <c r="E50" s="1968"/>
      <c r="F50" s="1968"/>
      <c r="G50" s="1968"/>
    </row>
    <row r="51" spans="1:7" s="1644" customFormat="1" ht="15">
      <c r="A51" s="1797"/>
      <c r="B51" s="1966" t="s">
        <v>61</v>
      </c>
      <c r="C51" s="1966"/>
      <c r="D51" s="1966"/>
      <c r="E51" s="1966"/>
      <c r="F51" s="1966"/>
      <c r="G51" s="1966"/>
    </row>
    <row r="52" spans="1:7" s="1644" customFormat="1" ht="30" customHeight="1">
      <c r="A52" s="1797"/>
      <c r="B52" s="1971" t="s">
        <v>961</v>
      </c>
      <c r="C52" s="1972"/>
      <c r="D52" s="1972"/>
      <c r="E52" s="1972"/>
      <c r="F52" s="1972"/>
      <c r="G52" s="1972"/>
    </row>
    <row r="53" spans="1:7" s="1644" customFormat="1" ht="45" customHeight="1">
      <c r="A53" s="1797"/>
      <c r="B53" s="1979" t="s">
        <v>962</v>
      </c>
      <c r="C53" s="1979"/>
      <c r="D53" s="1979"/>
      <c r="E53" s="1979"/>
      <c r="F53" s="1979"/>
      <c r="G53" s="1979"/>
    </row>
    <row r="54" spans="1:7" s="1644" customFormat="1" ht="54.95" customHeight="1">
      <c r="A54" s="1797"/>
      <c r="B54" s="1971" t="s">
        <v>963</v>
      </c>
      <c r="C54" s="1971"/>
      <c r="D54" s="1971"/>
      <c r="E54" s="1971"/>
      <c r="F54" s="1971"/>
      <c r="G54" s="1971"/>
    </row>
    <row r="55" spans="1:7" s="1644" customFormat="1" ht="30" customHeight="1">
      <c r="A55" s="1797"/>
      <c r="B55" s="1971" t="s">
        <v>964</v>
      </c>
      <c r="C55" s="1971"/>
      <c r="D55" s="1971"/>
      <c r="E55" s="1971"/>
      <c r="F55" s="1971"/>
      <c r="G55" s="1971"/>
    </row>
    <row r="56" spans="1:7" s="1644" customFormat="1" ht="30" customHeight="1">
      <c r="A56" s="1797"/>
      <c r="B56" s="1971" t="s">
        <v>965</v>
      </c>
      <c r="C56" s="1971"/>
      <c r="D56" s="1971"/>
      <c r="E56" s="1971"/>
      <c r="F56" s="1971"/>
      <c r="G56" s="1971"/>
    </row>
    <row r="57" spans="1:7" s="1644" customFormat="1" ht="30" customHeight="1">
      <c r="A57" s="1797"/>
      <c r="B57" s="1971" t="s">
        <v>966</v>
      </c>
      <c r="C57" s="1971"/>
      <c r="D57" s="1971"/>
      <c r="E57" s="1971"/>
      <c r="F57" s="1971"/>
      <c r="G57" s="1971"/>
    </row>
    <row r="58" spans="1:7" s="1644" customFormat="1">
      <c r="A58" s="1797"/>
      <c r="B58" s="1968"/>
      <c r="C58" s="1968"/>
      <c r="D58" s="1968"/>
      <c r="E58" s="1968"/>
      <c r="F58" s="1968"/>
      <c r="G58" s="1968"/>
    </row>
    <row r="59" spans="1:7" s="1804" customFormat="1" ht="15">
      <c r="A59" s="1801" t="s">
        <v>26</v>
      </c>
      <c r="B59" s="1802" t="s">
        <v>75</v>
      </c>
      <c r="C59" s="1803"/>
    </row>
    <row r="60" spans="1:7" s="1804" customFormat="1" ht="205.5" customHeight="1">
      <c r="A60" s="1801"/>
      <c r="B60" s="1983" t="s">
        <v>1379</v>
      </c>
      <c r="C60" s="1983"/>
      <c r="D60" s="1983"/>
      <c r="E60" s="1983"/>
      <c r="F60" s="1983"/>
      <c r="G60" s="1983"/>
    </row>
    <row r="61" spans="1:7" s="1804" customFormat="1" ht="275.25" hidden="1" customHeight="1">
      <c r="A61" s="1805"/>
      <c r="B61" s="1983" t="s">
        <v>1292</v>
      </c>
      <c r="C61" s="1983"/>
      <c r="D61" s="1983"/>
      <c r="E61" s="1983"/>
      <c r="F61" s="1983"/>
      <c r="G61" s="1983"/>
    </row>
    <row r="62" spans="1:7" s="1804" customFormat="1" ht="54.95" customHeight="1">
      <c r="A62" s="1805"/>
      <c r="B62" s="1984" t="s">
        <v>967</v>
      </c>
      <c r="C62" s="1984"/>
      <c r="D62" s="1984"/>
      <c r="E62" s="1984"/>
      <c r="F62" s="1984"/>
      <c r="G62" s="1984"/>
    </row>
    <row r="63" spans="1:7" s="1804" customFormat="1">
      <c r="A63" s="1805"/>
      <c r="B63" s="1806"/>
    </row>
    <row r="64" spans="1:7" s="1804" customFormat="1" ht="15">
      <c r="A64" s="1801" t="s">
        <v>968</v>
      </c>
      <c r="B64" s="1802" t="s">
        <v>338</v>
      </c>
    </row>
    <row r="65" spans="1:7" s="1804" customFormat="1" ht="39.950000000000003" customHeight="1">
      <c r="A65" s="1805"/>
      <c r="B65" s="1984" t="s">
        <v>969</v>
      </c>
      <c r="C65" s="1984"/>
      <c r="D65" s="1984"/>
      <c r="E65" s="1984"/>
      <c r="F65" s="1984"/>
      <c r="G65" s="1984"/>
    </row>
    <row r="66" spans="1:7" s="1804" customFormat="1" ht="39.950000000000003" customHeight="1">
      <c r="A66" s="1805"/>
      <c r="B66" s="1985" t="s">
        <v>970</v>
      </c>
      <c r="C66" s="1985"/>
      <c r="D66" s="1985"/>
      <c r="E66" s="1985"/>
      <c r="F66" s="1985"/>
      <c r="G66" s="1985"/>
    </row>
    <row r="67" spans="1:7" s="1804" customFormat="1" ht="39.950000000000003" customHeight="1">
      <c r="A67" s="1805"/>
      <c r="B67" s="1982" t="s">
        <v>971</v>
      </c>
      <c r="C67" s="1982"/>
      <c r="D67" s="1982"/>
      <c r="E67" s="1982"/>
      <c r="F67" s="1982"/>
      <c r="G67" s="1982"/>
    </row>
    <row r="68" spans="1:7" s="1644" customFormat="1">
      <c r="A68" s="1797"/>
    </row>
    <row r="69" spans="1:7" s="1644" customFormat="1" ht="15">
      <c r="A69" s="1799" t="s">
        <v>27</v>
      </c>
      <c r="B69" s="1966" t="s">
        <v>972</v>
      </c>
      <c r="C69" s="1968"/>
      <c r="D69" s="1968"/>
      <c r="E69" s="1968"/>
      <c r="F69" s="1968"/>
      <c r="G69" s="1968"/>
    </row>
    <row r="70" spans="1:7" s="1644" customFormat="1" ht="54.95" customHeight="1">
      <c r="A70" s="1797"/>
      <c r="B70" s="1971" t="s">
        <v>973</v>
      </c>
      <c r="C70" s="1971"/>
      <c r="D70" s="1971"/>
      <c r="E70" s="1971"/>
      <c r="F70" s="1971"/>
      <c r="G70" s="1971"/>
    </row>
    <row r="71" spans="1:7" s="1644" customFormat="1">
      <c r="A71" s="1797"/>
    </row>
    <row r="72" spans="1:7" s="1644" customFormat="1" ht="15">
      <c r="A72" s="1799" t="s">
        <v>29</v>
      </c>
      <c r="B72" s="1966" t="s">
        <v>974</v>
      </c>
      <c r="C72" s="1966"/>
      <c r="D72" s="1966"/>
      <c r="E72" s="1966"/>
      <c r="F72" s="1966"/>
      <c r="G72" s="1966"/>
    </row>
    <row r="73" spans="1:7" s="1644" customFormat="1" ht="80.099999999999994" customHeight="1">
      <c r="A73" s="1797"/>
      <c r="B73" s="1970" t="s">
        <v>975</v>
      </c>
      <c r="C73" s="1968"/>
      <c r="D73" s="1968"/>
      <c r="E73" s="1968"/>
      <c r="F73" s="1968"/>
      <c r="G73" s="1968"/>
    </row>
    <row r="74" spans="1:7" s="1644" customFormat="1" ht="60" customHeight="1">
      <c r="A74" s="1797"/>
      <c r="B74" s="1968" t="s">
        <v>976</v>
      </c>
      <c r="C74" s="1968"/>
      <c r="D74" s="1968"/>
      <c r="E74" s="1968"/>
      <c r="F74" s="1968"/>
      <c r="G74" s="1968"/>
    </row>
    <row r="75" spans="1:7" s="1644" customFormat="1" ht="99.95" customHeight="1">
      <c r="A75" s="1797"/>
      <c r="B75" s="1968" t="s">
        <v>977</v>
      </c>
      <c r="C75" s="1968"/>
      <c r="D75" s="1968"/>
      <c r="E75" s="1968"/>
      <c r="F75" s="1968"/>
      <c r="G75" s="1968"/>
    </row>
    <row r="76" spans="1:7" s="1644" customFormat="1" ht="99.95" customHeight="1">
      <c r="A76" s="1797"/>
      <c r="B76" s="1968" t="s">
        <v>978</v>
      </c>
      <c r="C76" s="1968"/>
      <c r="D76" s="1968"/>
      <c r="E76" s="1968"/>
      <c r="F76" s="1968"/>
      <c r="G76" s="1968"/>
    </row>
    <row r="77" spans="1:7" s="1644" customFormat="1">
      <c r="A77" s="1797"/>
    </row>
    <row r="78" spans="1:7" s="1644" customFormat="1" ht="15">
      <c r="A78" s="1799" t="s">
        <v>72</v>
      </c>
      <c r="B78" s="1966" t="s">
        <v>1356</v>
      </c>
      <c r="C78" s="1966"/>
      <c r="D78" s="1966"/>
      <c r="E78" s="1966"/>
      <c r="F78" s="1966"/>
      <c r="G78" s="1966"/>
    </row>
    <row r="79" spans="1:7" s="1644" customFormat="1" ht="75" customHeight="1">
      <c r="A79" s="1797"/>
      <c r="B79" s="1968" t="s">
        <v>979</v>
      </c>
      <c r="C79" s="1968"/>
      <c r="D79" s="1968"/>
      <c r="E79" s="1968"/>
      <c r="F79" s="1968"/>
      <c r="G79" s="1968"/>
    </row>
    <row r="80" spans="1:7" s="1644" customFormat="1" ht="30" customHeight="1">
      <c r="A80" s="1797"/>
      <c r="B80" s="1968" t="s">
        <v>980</v>
      </c>
      <c r="C80" s="1968"/>
      <c r="D80" s="1968"/>
      <c r="E80" s="1968"/>
      <c r="F80" s="1968"/>
      <c r="G80" s="1968"/>
    </row>
    <row r="81" spans="1:7" s="1644" customFormat="1" ht="15">
      <c r="A81" s="1797"/>
      <c r="B81" s="1973" t="s">
        <v>1357</v>
      </c>
      <c r="C81" s="1973"/>
    </row>
    <row r="82" spans="1:7" s="1644" customFormat="1" ht="60" customHeight="1">
      <c r="A82" s="1797"/>
      <c r="B82" s="1974" t="s">
        <v>1394</v>
      </c>
      <c r="C82" s="1974"/>
      <c r="D82" s="1974"/>
      <c r="E82" s="1974"/>
      <c r="F82" s="1974"/>
      <c r="G82" s="1974"/>
    </row>
    <row r="83" spans="1:7" s="1644" customFormat="1">
      <c r="A83" s="1797"/>
      <c r="B83" s="1974" t="s">
        <v>1358</v>
      </c>
      <c r="C83" s="1974"/>
      <c r="D83" s="1974"/>
      <c r="E83" s="1974"/>
      <c r="F83" s="1974"/>
      <c r="G83" s="1974"/>
    </row>
    <row r="84" spans="1:7" s="1644" customFormat="1" ht="27" customHeight="1">
      <c r="A84" s="1797"/>
      <c r="B84" s="1974" t="s">
        <v>1395</v>
      </c>
      <c r="C84" s="1974"/>
      <c r="D84" s="1974"/>
      <c r="E84" s="1974"/>
      <c r="F84" s="1974"/>
      <c r="G84" s="1974"/>
    </row>
    <row r="85" spans="1:7" s="1644" customFormat="1" ht="15">
      <c r="A85" s="1799" t="s">
        <v>1260</v>
      </c>
      <c r="B85" s="1807" t="s">
        <v>263</v>
      </c>
      <c r="C85" s="1808"/>
      <c r="D85" s="1808"/>
      <c r="E85" s="1808"/>
      <c r="F85" s="1808"/>
      <c r="G85" s="1808"/>
    </row>
    <row r="86" spans="1:7" s="1644" customFormat="1" ht="69.95" customHeight="1">
      <c r="A86" s="1797"/>
      <c r="B86" s="1980" t="s">
        <v>1254</v>
      </c>
      <c r="C86" s="1980"/>
      <c r="D86" s="1980"/>
      <c r="E86" s="1980"/>
      <c r="F86" s="1980"/>
      <c r="G86" s="1980"/>
    </row>
    <row r="87" spans="1:7" s="1644" customFormat="1" ht="81.75" customHeight="1">
      <c r="A87" s="1797"/>
      <c r="B87" s="1980" t="s">
        <v>1255</v>
      </c>
      <c r="C87" s="1980"/>
      <c r="D87" s="1980"/>
      <c r="E87" s="1980"/>
      <c r="F87" s="1980"/>
      <c r="G87" s="1980"/>
    </row>
    <row r="88" spans="1:7" s="1644" customFormat="1" ht="54" customHeight="1">
      <c r="A88" s="1797"/>
      <c r="B88" s="1981" t="s">
        <v>1256</v>
      </c>
      <c r="C88" s="1981"/>
      <c r="D88" s="1981"/>
      <c r="E88" s="1981"/>
      <c r="F88" s="1981"/>
      <c r="G88" s="1981"/>
    </row>
    <row r="89" spans="1:7" s="1644" customFormat="1" ht="176.25" customHeight="1">
      <c r="A89" s="1797"/>
      <c r="B89" s="1981" t="s">
        <v>1257</v>
      </c>
      <c r="C89" s="1981"/>
      <c r="D89" s="1981"/>
      <c r="E89" s="1981"/>
      <c r="F89" s="1981"/>
      <c r="G89" s="1981"/>
    </row>
    <row r="90" spans="1:7" s="1644" customFormat="1" ht="55.5" customHeight="1">
      <c r="A90" s="1797"/>
      <c r="B90" s="1981" t="s">
        <v>1258</v>
      </c>
      <c r="C90" s="1981"/>
      <c r="D90" s="1981"/>
      <c r="E90" s="1981"/>
      <c r="F90" s="1981"/>
      <c r="G90" s="1981"/>
    </row>
    <row r="91" spans="1:7" s="1644" customFormat="1" ht="43.5" hidden="1" customHeight="1">
      <c r="A91" s="1797"/>
      <c r="B91" s="1980" t="s">
        <v>1259</v>
      </c>
      <c r="C91" s="1980"/>
      <c r="D91" s="1980"/>
      <c r="E91" s="1980"/>
      <c r="F91" s="1980"/>
      <c r="G91" s="1980"/>
    </row>
    <row r="92" spans="1:7" s="1644" customFormat="1">
      <c r="A92" s="1797"/>
      <c r="B92" s="1968"/>
      <c r="C92" s="1968"/>
      <c r="D92" s="1968"/>
      <c r="E92" s="1968"/>
      <c r="F92" s="1968"/>
      <c r="G92" s="1968"/>
    </row>
    <row r="93" spans="1:7" s="1644" customFormat="1" ht="15">
      <c r="A93" s="1799" t="s">
        <v>981</v>
      </c>
      <c r="B93" s="1966" t="s">
        <v>982</v>
      </c>
      <c r="C93" s="1966"/>
      <c r="D93" s="1966"/>
      <c r="E93" s="1966"/>
      <c r="F93" s="1966"/>
      <c r="G93" s="1966"/>
    </row>
    <row r="94" spans="1:7" s="1644" customFormat="1" ht="27.75" customHeight="1">
      <c r="A94" s="1797"/>
      <c r="B94" s="1974" t="s">
        <v>983</v>
      </c>
      <c r="C94" s="1974"/>
      <c r="D94" s="1974"/>
      <c r="E94" s="1974"/>
      <c r="F94" s="1974"/>
      <c r="G94" s="1974"/>
    </row>
    <row r="95" spans="1:7" s="1644" customFormat="1" ht="5.25" customHeight="1">
      <c r="A95" s="1797"/>
    </row>
    <row r="96" spans="1:7" s="1644" customFormat="1" ht="15">
      <c r="A96" s="1797"/>
      <c r="B96" s="1966" t="s">
        <v>137</v>
      </c>
      <c r="C96" s="1966"/>
      <c r="D96" s="1966"/>
      <c r="E96" s="1966"/>
      <c r="F96" s="1966"/>
      <c r="G96" s="1966"/>
    </row>
    <row r="97" spans="1:7" s="1644" customFormat="1">
      <c r="A97" s="1797"/>
      <c r="B97" s="1967" t="s">
        <v>984</v>
      </c>
      <c r="C97" s="1967"/>
      <c r="D97" s="1967"/>
      <c r="E97" s="1967"/>
      <c r="F97" s="1967"/>
      <c r="G97" s="1967"/>
    </row>
    <row r="98" spans="1:7" s="1644" customFormat="1" ht="26.25" customHeight="1">
      <c r="A98" s="1797"/>
      <c r="B98" s="1968" t="s">
        <v>985</v>
      </c>
      <c r="C98" s="1968"/>
      <c r="D98" s="1968"/>
      <c r="E98" s="1968"/>
      <c r="F98" s="1968"/>
      <c r="G98" s="1968"/>
    </row>
    <row r="99" spans="1:7" s="1644" customFormat="1">
      <c r="A99" s="1797"/>
      <c r="B99" s="1967" t="s">
        <v>986</v>
      </c>
      <c r="C99" s="1967"/>
      <c r="D99" s="1967"/>
      <c r="E99" s="1967"/>
      <c r="F99" s="1967"/>
      <c r="G99" s="1967"/>
    </row>
    <row r="100" spans="1:7" s="1644" customFormat="1">
      <c r="A100" s="1797"/>
      <c r="B100" s="1968" t="s">
        <v>987</v>
      </c>
      <c r="C100" s="1968"/>
      <c r="D100" s="1968"/>
      <c r="E100" s="1968"/>
      <c r="F100" s="1968"/>
      <c r="G100" s="1968"/>
    </row>
    <row r="101" spans="1:7" s="1644" customFormat="1">
      <c r="A101" s="1797"/>
      <c r="B101" s="1968" t="s">
        <v>988</v>
      </c>
      <c r="C101" s="1968"/>
      <c r="D101" s="1968"/>
      <c r="E101" s="1968"/>
      <c r="F101" s="1968"/>
      <c r="G101" s="1968"/>
    </row>
    <row r="102" spans="1:7" s="1644" customFormat="1" ht="30" customHeight="1">
      <c r="A102" s="1797"/>
      <c r="B102" s="1979" t="s">
        <v>989</v>
      </c>
      <c r="C102" s="1979"/>
      <c r="D102" s="1979"/>
      <c r="E102" s="1979"/>
      <c r="F102" s="1979"/>
      <c r="G102" s="1979"/>
    </row>
    <row r="103" spans="1:7" s="1644" customFormat="1" ht="60" customHeight="1">
      <c r="A103" s="1797"/>
      <c r="B103" s="1971" t="s">
        <v>990</v>
      </c>
      <c r="C103" s="1971"/>
      <c r="D103" s="1971"/>
      <c r="E103" s="1971"/>
      <c r="F103" s="1971"/>
      <c r="G103" s="1971"/>
    </row>
    <row r="104" spans="1:7" s="1644" customFormat="1">
      <c r="A104" s="1797"/>
      <c r="B104" s="1967" t="s">
        <v>991</v>
      </c>
      <c r="C104" s="1967"/>
      <c r="D104" s="1967"/>
      <c r="E104" s="1967"/>
      <c r="F104" s="1967"/>
      <c r="G104" s="1967"/>
    </row>
    <row r="105" spans="1:7" s="1644" customFormat="1" ht="58.5" customHeight="1">
      <c r="A105" s="1797"/>
      <c r="B105" s="1971" t="s">
        <v>992</v>
      </c>
      <c r="C105" s="1971"/>
      <c r="D105" s="1971"/>
      <c r="E105" s="1971"/>
      <c r="F105" s="1971"/>
      <c r="G105" s="1971"/>
    </row>
    <row r="106" spans="1:7" s="1644" customFormat="1" ht="30" customHeight="1">
      <c r="A106" s="1797"/>
      <c r="B106" s="1971" t="s">
        <v>993</v>
      </c>
      <c r="C106" s="1971"/>
      <c r="D106" s="1971"/>
      <c r="E106" s="1971"/>
      <c r="F106" s="1971"/>
      <c r="G106" s="1971"/>
    </row>
    <row r="107" spans="1:7" s="1644" customFormat="1" ht="119.25" customHeight="1">
      <c r="A107" s="1797"/>
      <c r="B107" s="1968" t="s">
        <v>994</v>
      </c>
      <c r="C107" s="1968"/>
      <c r="D107" s="1968"/>
      <c r="E107" s="1968"/>
      <c r="F107" s="1968"/>
      <c r="G107" s="1968"/>
    </row>
    <row r="108" spans="1:7" s="1644" customFormat="1">
      <c r="A108" s="1797"/>
      <c r="B108" s="1968"/>
      <c r="C108" s="1968"/>
      <c r="D108" s="1968"/>
      <c r="E108" s="1968"/>
      <c r="F108" s="1968"/>
      <c r="G108" s="1968"/>
    </row>
    <row r="109" spans="1:7" s="1644" customFormat="1" ht="15">
      <c r="A109" s="1797"/>
      <c r="B109" s="1978" t="s">
        <v>995</v>
      </c>
      <c r="C109" s="1978"/>
      <c r="D109" s="1978"/>
      <c r="E109" s="1978"/>
      <c r="F109" s="1978"/>
      <c r="G109" s="1978"/>
    </row>
    <row r="110" spans="1:7" s="1644" customFormat="1" ht="30" customHeight="1">
      <c r="A110" s="1797"/>
      <c r="B110" s="1968" t="s">
        <v>996</v>
      </c>
      <c r="C110" s="1968"/>
      <c r="D110" s="1968"/>
      <c r="E110" s="1968"/>
      <c r="F110" s="1968"/>
      <c r="G110" s="1968"/>
    </row>
    <row r="111" spans="1:7" s="1644" customFormat="1" ht="58.5" customHeight="1">
      <c r="A111" s="1797"/>
      <c r="B111" s="1968" t="s">
        <v>997</v>
      </c>
      <c r="C111" s="1968"/>
      <c r="D111" s="1968"/>
      <c r="E111" s="1968"/>
      <c r="F111" s="1968"/>
      <c r="G111" s="1968"/>
    </row>
    <row r="112" spans="1:7" s="1644" customFormat="1">
      <c r="A112" s="1797"/>
    </row>
    <row r="113" spans="1:21" s="1645" customFormat="1" ht="15">
      <c r="A113" s="1789"/>
      <c r="B113" s="1966" t="s">
        <v>998</v>
      </c>
      <c r="C113" s="1966"/>
      <c r="D113" s="1966"/>
      <c r="E113" s="1966"/>
      <c r="F113" s="1966"/>
      <c r="G113" s="1966"/>
      <c r="M113" s="1963" t="s">
        <v>1449</v>
      </c>
      <c r="N113" s="1963"/>
      <c r="O113" s="1963"/>
      <c r="P113" s="1963"/>
      <c r="Q113" s="1963"/>
      <c r="R113" s="1963"/>
      <c r="S113" s="1963"/>
      <c r="T113" s="1963"/>
      <c r="U113" s="1963"/>
    </row>
    <row r="114" spans="1:21" s="1645" customFormat="1" ht="95.1" customHeight="1">
      <c r="A114" s="1787"/>
      <c r="B114" s="1970" t="s">
        <v>999</v>
      </c>
      <c r="C114" s="1968"/>
      <c r="D114" s="1968"/>
      <c r="E114" s="1968"/>
      <c r="F114" s="1968"/>
      <c r="G114" s="1968"/>
    </row>
    <row r="115" spans="1:21" s="1645" customFormat="1">
      <c r="A115" s="1787"/>
      <c r="B115" s="1968" t="s">
        <v>1000</v>
      </c>
      <c r="C115" s="1968"/>
      <c r="D115" s="1968"/>
      <c r="E115" s="1968"/>
      <c r="F115" s="1968"/>
      <c r="G115" s="1968"/>
    </row>
    <row r="116" spans="1:21" s="1645" customFormat="1" ht="30" customHeight="1">
      <c r="A116" s="1787"/>
      <c r="B116" s="1970" t="s">
        <v>1001</v>
      </c>
      <c r="C116" s="1968"/>
      <c r="D116" s="1968"/>
      <c r="E116" s="1968"/>
      <c r="F116" s="1968"/>
      <c r="G116" s="1968"/>
    </row>
    <row r="117" spans="1:21" s="1645" customFormat="1" ht="70.5" customHeight="1">
      <c r="A117" s="1787"/>
      <c r="B117" s="1970" t="s">
        <v>1002</v>
      </c>
      <c r="C117" s="1968"/>
      <c r="D117" s="1968"/>
      <c r="E117" s="1968"/>
      <c r="F117" s="1968"/>
      <c r="G117" s="1968"/>
    </row>
    <row r="118" spans="1:21" s="1645" customFormat="1" ht="30" customHeight="1">
      <c r="A118" s="1787"/>
      <c r="B118" s="1970" t="s">
        <v>1003</v>
      </c>
      <c r="C118" s="1968"/>
      <c r="D118" s="1968"/>
      <c r="E118" s="1968"/>
      <c r="F118" s="1968"/>
      <c r="G118" s="1968"/>
    </row>
    <row r="119" spans="1:21" s="1645" customFormat="1" ht="95.25" customHeight="1">
      <c r="A119" s="1787"/>
      <c r="B119" s="1970" t="s">
        <v>1004</v>
      </c>
      <c r="C119" s="1968"/>
      <c r="D119" s="1968"/>
      <c r="E119" s="1968"/>
      <c r="F119" s="1968"/>
      <c r="G119" s="1968"/>
    </row>
    <row r="120" spans="1:21" s="1645" customFormat="1" ht="42" customHeight="1">
      <c r="A120" s="1787"/>
      <c r="B120" s="1968" t="s">
        <v>1005</v>
      </c>
      <c r="C120" s="1968"/>
      <c r="D120" s="1968"/>
      <c r="E120" s="1968"/>
      <c r="F120" s="1968"/>
      <c r="G120" s="1968"/>
    </row>
    <row r="121" spans="1:21" s="1645" customFormat="1" ht="57.95" customHeight="1">
      <c r="A121" s="1787"/>
      <c r="B121" s="1970" t="s">
        <v>1006</v>
      </c>
      <c r="C121" s="1968"/>
      <c r="D121" s="1968"/>
      <c r="E121" s="1968"/>
      <c r="F121" s="1968"/>
      <c r="G121" s="1968"/>
    </row>
    <row r="122" spans="1:21" s="1645" customFormat="1">
      <c r="A122" s="1787"/>
      <c r="B122" s="1644"/>
      <c r="C122" s="1644"/>
      <c r="D122" s="1644"/>
      <c r="E122" s="1644"/>
      <c r="F122" s="1644"/>
      <c r="G122" s="1644"/>
    </row>
    <row r="123" spans="1:21" s="1645" customFormat="1" ht="15">
      <c r="A123" s="1787"/>
      <c r="B123" s="1966" t="s">
        <v>136</v>
      </c>
      <c r="C123" s="1966"/>
      <c r="D123" s="1966"/>
      <c r="E123" s="1966"/>
      <c r="F123" s="1966"/>
      <c r="G123" s="1966"/>
    </row>
    <row r="124" spans="1:21" s="1645" customFormat="1" ht="15">
      <c r="A124" s="1787"/>
      <c r="B124" s="1978" t="s">
        <v>984</v>
      </c>
      <c r="C124" s="1978"/>
      <c r="D124" s="1978"/>
      <c r="E124" s="1978"/>
      <c r="F124" s="1978"/>
      <c r="G124" s="1978"/>
    </row>
    <row r="125" spans="1:21" s="1645" customFormat="1" ht="27" customHeight="1">
      <c r="A125" s="1787"/>
      <c r="B125" s="1968" t="s">
        <v>1007</v>
      </c>
      <c r="C125" s="1968"/>
      <c r="D125" s="1968"/>
      <c r="E125" s="1968"/>
      <c r="F125" s="1968"/>
      <c r="G125" s="1968"/>
    </row>
    <row r="126" spans="1:21" s="1645" customFormat="1" ht="26.25" customHeight="1">
      <c r="A126" s="1787"/>
      <c r="B126" s="1968" t="s">
        <v>1008</v>
      </c>
      <c r="C126" s="1968"/>
      <c r="D126" s="1968"/>
      <c r="E126" s="1968"/>
      <c r="F126" s="1968"/>
      <c r="G126" s="1968"/>
    </row>
    <row r="127" spans="1:21" s="1645" customFormat="1">
      <c r="A127" s="1787"/>
      <c r="B127" s="1968" t="s">
        <v>1009</v>
      </c>
      <c r="C127" s="1968"/>
      <c r="D127" s="1968"/>
      <c r="E127" s="1968"/>
      <c r="F127" s="1968"/>
      <c r="G127" s="1968"/>
    </row>
    <row r="128" spans="1:21" s="1645" customFormat="1">
      <c r="A128" s="1787"/>
      <c r="B128" s="1968"/>
      <c r="C128" s="1968"/>
      <c r="D128" s="1968"/>
      <c r="E128" s="1968"/>
      <c r="F128" s="1968"/>
      <c r="G128" s="1968"/>
    </row>
    <row r="129" spans="1:7" s="1645" customFormat="1">
      <c r="A129" s="1787"/>
      <c r="B129" s="1967" t="s">
        <v>986</v>
      </c>
      <c r="C129" s="1967"/>
      <c r="D129" s="1967"/>
      <c r="E129" s="1967"/>
      <c r="F129" s="1967"/>
      <c r="G129" s="1967"/>
    </row>
    <row r="130" spans="1:7" s="1645" customFormat="1">
      <c r="A130" s="1787"/>
      <c r="B130" s="1968" t="s">
        <v>1010</v>
      </c>
      <c r="C130" s="1968"/>
      <c r="D130" s="1968"/>
      <c r="E130" s="1968"/>
      <c r="F130" s="1968"/>
      <c r="G130" s="1968"/>
    </row>
    <row r="131" spans="1:7" s="1645" customFormat="1">
      <c r="A131" s="1787"/>
      <c r="B131" s="1644"/>
      <c r="C131" s="1644"/>
      <c r="D131" s="1644"/>
      <c r="E131" s="1644"/>
      <c r="F131" s="1644"/>
      <c r="G131" s="1644"/>
    </row>
    <row r="132" spans="1:7" s="1645" customFormat="1" ht="15">
      <c r="A132" s="1787"/>
      <c r="B132" s="1966" t="s">
        <v>1011</v>
      </c>
      <c r="C132" s="1966"/>
      <c r="D132" s="1966"/>
      <c r="E132" s="1966"/>
      <c r="F132" s="1966"/>
      <c r="G132" s="1966"/>
    </row>
    <row r="133" spans="1:7" s="1645" customFormat="1" ht="42.75" customHeight="1">
      <c r="A133" s="1787"/>
      <c r="B133" s="1971" t="s">
        <v>1012</v>
      </c>
      <c r="C133" s="1971"/>
      <c r="D133" s="1971"/>
      <c r="E133" s="1971"/>
      <c r="F133" s="1971"/>
      <c r="G133" s="1971"/>
    </row>
    <row r="134" spans="1:7" s="1645" customFormat="1" ht="30" customHeight="1">
      <c r="A134" s="1787"/>
      <c r="B134" s="1971" t="s">
        <v>1013</v>
      </c>
      <c r="C134" s="1971"/>
      <c r="D134" s="1971"/>
      <c r="E134" s="1971"/>
      <c r="F134" s="1971"/>
      <c r="G134" s="1971"/>
    </row>
    <row r="135" spans="1:7" s="1645" customFormat="1">
      <c r="A135" s="1787"/>
    </row>
    <row r="136" spans="1:7" s="1645" customFormat="1" ht="15">
      <c r="A136" s="1787"/>
      <c r="B136" s="1966" t="s">
        <v>1014</v>
      </c>
      <c r="C136" s="1966"/>
      <c r="D136" s="1966"/>
      <c r="E136" s="1966"/>
      <c r="F136" s="1966"/>
      <c r="G136" s="1966"/>
    </row>
    <row r="137" spans="1:7" s="1645" customFormat="1" ht="30" customHeight="1">
      <c r="A137" s="1787"/>
      <c r="B137" s="1968" t="s">
        <v>1015</v>
      </c>
      <c r="C137" s="1968"/>
      <c r="D137" s="1968"/>
      <c r="E137" s="1968"/>
      <c r="F137" s="1968"/>
      <c r="G137" s="1968"/>
    </row>
    <row r="138" spans="1:7" s="1645" customFormat="1" ht="69.95" customHeight="1">
      <c r="A138" s="1787"/>
      <c r="B138" s="1968" t="s">
        <v>1016</v>
      </c>
      <c r="C138" s="1968"/>
      <c r="D138" s="1968"/>
      <c r="E138" s="1968"/>
      <c r="F138" s="1968"/>
      <c r="G138" s="1968"/>
    </row>
    <row r="139" spans="1:7" s="1645" customFormat="1">
      <c r="A139" s="1787"/>
    </row>
    <row r="140" spans="1:7" s="1645" customFormat="1">
      <c r="A140" s="1787"/>
      <c r="B140" s="1967" t="s">
        <v>995</v>
      </c>
      <c r="C140" s="1967"/>
      <c r="D140" s="1967"/>
      <c r="E140" s="1967"/>
      <c r="F140" s="1967"/>
      <c r="G140" s="1967"/>
    </row>
    <row r="141" spans="1:7" s="1645" customFormat="1" ht="60" customHeight="1">
      <c r="A141" s="1787"/>
      <c r="B141" s="1968" t="s">
        <v>1017</v>
      </c>
      <c r="C141" s="1968"/>
      <c r="D141" s="1968"/>
      <c r="E141" s="1968"/>
      <c r="F141" s="1968"/>
      <c r="G141" s="1968"/>
    </row>
    <row r="142" spans="1:7" s="1645" customFormat="1">
      <c r="A142" s="1787"/>
      <c r="B142" s="1644"/>
      <c r="C142" s="1644"/>
      <c r="D142" s="1644"/>
      <c r="E142" s="1644"/>
      <c r="F142" s="1644"/>
      <c r="G142" s="1644"/>
    </row>
    <row r="143" spans="1:7" s="1645" customFormat="1">
      <c r="A143" s="1787"/>
      <c r="B143" s="1967" t="s">
        <v>1018</v>
      </c>
      <c r="C143" s="1967"/>
      <c r="D143" s="1967"/>
      <c r="E143" s="1967"/>
      <c r="F143" s="1967"/>
      <c r="G143" s="1967"/>
    </row>
    <row r="144" spans="1:7" s="1645" customFormat="1" ht="60" customHeight="1">
      <c r="A144" s="1787"/>
      <c r="B144" s="1968" t="s">
        <v>1019</v>
      </c>
      <c r="C144" s="1968"/>
      <c r="D144" s="1968"/>
      <c r="E144" s="1968"/>
      <c r="F144" s="1968"/>
      <c r="G144" s="1968"/>
    </row>
    <row r="145" spans="1:7" s="1645" customFormat="1">
      <c r="A145" s="1787"/>
      <c r="B145" s="1644"/>
      <c r="C145" s="1644"/>
      <c r="D145" s="1644"/>
      <c r="E145" s="1644"/>
      <c r="F145" s="1644"/>
      <c r="G145" s="1644"/>
    </row>
    <row r="146" spans="1:7" s="1645" customFormat="1" ht="15">
      <c r="A146" s="1787"/>
      <c r="B146" s="1969" t="s">
        <v>1262</v>
      </c>
      <c r="C146" s="1969"/>
      <c r="D146" s="1969"/>
      <c r="E146" s="1969"/>
      <c r="F146" s="1969"/>
      <c r="G146" s="1969"/>
    </row>
    <row r="147" spans="1:7" s="1645" customFormat="1" ht="60" customHeight="1">
      <c r="A147" s="1787"/>
      <c r="B147" s="1991" t="s">
        <v>1261</v>
      </c>
      <c r="C147" s="1991"/>
      <c r="D147" s="1991"/>
      <c r="E147" s="1991"/>
      <c r="F147" s="1991"/>
      <c r="G147" s="1991"/>
    </row>
    <row r="148" spans="1:7" s="1645" customFormat="1" ht="15">
      <c r="A148" s="1787"/>
      <c r="E148" s="1786"/>
      <c r="F148" s="1786"/>
      <c r="G148" s="1788"/>
    </row>
    <row r="149" spans="1:7" s="1645" customFormat="1" ht="15">
      <c r="A149" s="1799" t="s">
        <v>1021</v>
      </c>
      <c r="B149" s="1966" t="s">
        <v>140</v>
      </c>
      <c r="C149" s="1966"/>
      <c r="D149" s="1966"/>
      <c r="E149" s="1966"/>
      <c r="F149" s="1966"/>
      <c r="G149" s="1966"/>
    </row>
    <row r="150" spans="1:7" s="1645" customFormat="1" ht="30" customHeight="1">
      <c r="A150" s="1787"/>
      <c r="B150" s="1968" t="s">
        <v>1022</v>
      </c>
      <c r="C150" s="1968"/>
      <c r="D150" s="1968"/>
      <c r="E150" s="1968"/>
      <c r="F150" s="1968"/>
      <c r="G150" s="1968"/>
    </row>
    <row r="151" spans="1:7" s="1645" customFormat="1" ht="30" customHeight="1">
      <c r="A151" s="1787"/>
      <c r="B151" s="1968" t="s">
        <v>1023</v>
      </c>
      <c r="C151" s="1968"/>
      <c r="D151" s="1968"/>
      <c r="E151" s="1968"/>
      <c r="F151" s="1968"/>
      <c r="G151" s="1968"/>
    </row>
    <row r="152" spans="1:7" s="1645" customFormat="1" hidden="1">
      <c r="A152" s="1787"/>
      <c r="B152" s="1968"/>
      <c r="C152" s="1968"/>
      <c r="D152" s="1968"/>
      <c r="E152" s="1968"/>
      <c r="F152" s="1968"/>
      <c r="G152" s="1968"/>
    </row>
    <row r="153" spans="1:7" s="1645" customFormat="1" ht="15" hidden="1">
      <c r="A153" s="1789" t="s">
        <v>1024</v>
      </c>
      <c r="B153" s="1966" t="s">
        <v>1025</v>
      </c>
      <c r="C153" s="1966"/>
      <c r="D153" s="1966"/>
      <c r="E153" s="1966"/>
      <c r="F153" s="1966"/>
      <c r="G153" s="1966"/>
    </row>
    <row r="154" spans="1:7" s="1645" customFormat="1" hidden="1">
      <c r="A154" s="1787"/>
      <c r="B154" s="1970" t="s">
        <v>1026</v>
      </c>
      <c r="C154" s="1968"/>
      <c r="D154" s="1968"/>
      <c r="E154" s="1968"/>
      <c r="F154" s="1968"/>
      <c r="G154" s="1968"/>
    </row>
    <row r="155" spans="1:7" s="1645" customFormat="1">
      <c r="A155" s="1787"/>
      <c r="B155" s="1968"/>
      <c r="C155" s="1968"/>
      <c r="D155" s="1968"/>
      <c r="E155" s="1968"/>
      <c r="F155" s="1968"/>
      <c r="G155" s="1968"/>
    </row>
    <row r="156" spans="1:7" s="1645" customFormat="1" ht="150" customHeight="1">
      <c r="A156" s="1789" t="s">
        <v>1024</v>
      </c>
      <c r="B156" s="1970" t="s">
        <v>1392</v>
      </c>
      <c r="C156" s="1968"/>
      <c r="D156" s="1968"/>
      <c r="E156" s="1968"/>
      <c r="F156" s="1968"/>
      <c r="G156" s="1968"/>
    </row>
    <row r="157" spans="1:7" s="1645" customFormat="1">
      <c r="A157" s="1787"/>
      <c r="B157" s="1968"/>
      <c r="C157" s="1968"/>
      <c r="D157" s="1968"/>
      <c r="E157" s="1968"/>
      <c r="F157" s="1968"/>
      <c r="G157" s="1968"/>
    </row>
    <row r="158" spans="1:7" s="1645" customFormat="1" ht="15">
      <c r="A158" s="1789" t="s">
        <v>1027</v>
      </c>
      <c r="B158" s="1973" t="s">
        <v>1359</v>
      </c>
      <c r="C158" s="1973"/>
      <c r="D158" s="1973"/>
      <c r="E158" s="1973"/>
      <c r="F158" s="1973"/>
      <c r="G158" s="1973"/>
    </row>
    <row r="159" spans="1:7" s="1645" customFormat="1" ht="75" customHeight="1">
      <c r="A159" s="1789"/>
      <c r="B159" s="1974" t="s">
        <v>1396</v>
      </c>
      <c r="C159" s="1974"/>
      <c r="D159" s="1974"/>
      <c r="E159" s="1974"/>
      <c r="F159" s="1974"/>
      <c r="G159" s="1974"/>
    </row>
    <row r="160" spans="1:7" s="1645" customFormat="1" ht="15">
      <c r="A160" s="1789"/>
      <c r="B160" s="1809" t="s">
        <v>1360</v>
      </c>
      <c r="C160" s="1810"/>
      <c r="D160" s="1810"/>
      <c r="E160" s="1810"/>
      <c r="F160" s="1810"/>
      <c r="G160" s="1810"/>
    </row>
    <row r="161" spans="1:11" s="1645" customFormat="1" ht="26.25" customHeight="1">
      <c r="A161" s="1789"/>
      <c r="B161" s="1974" t="s">
        <v>1397</v>
      </c>
      <c r="C161" s="1974"/>
      <c r="D161" s="1974"/>
      <c r="E161" s="1974"/>
      <c r="F161" s="1974"/>
      <c r="G161" s="1974"/>
    </row>
    <row r="162" spans="1:11" s="1645" customFormat="1" ht="95.25" customHeight="1">
      <c r="A162" s="1789"/>
      <c r="B162" s="1974" t="s">
        <v>1361</v>
      </c>
      <c r="C162" s="1974"/>
      <c r="D162" s="1974"/>
      <c r="E162" s="1974"/>
      <c r="F162" s="1974"/>
      <c r="G162" s="1974"/>
    </row>
    <row r="163" spans="1:11" s="1645" customFormat="1" ht="15">
      <c r="A163" s="1789"/>
      <c r="B163" s="1974" t="s">
        <v>1362</v>
      </c>
      <c r="C163" s="1974"/>
      <c r="D163" s="1974"/>
      <c r="E163" s="1974"/>
      <c r="F163" s="1974"/>
      <c r="G163" s="1974"/>
    </row>
    <row r="164" spans="1:11" s="1645" customFormat="1" ht="15">
      <c r="A164" s="1789"/>
      <c r="B164" s="1973" t="s">
        <v>1363</v>
      </c>
      <c r="C164" s="1973"/>
      <c r="D164" s="1973"/>
      <c r="E164" s="1973"/>
      <c r="F164" s="1973"/>
      <c r="G164" s="1973"/>
    </row>
    <row r="165" spans="1:11" s="1645" customFormat="1" ht="15">
      <c r="A165" s="1789"/>
      <c r="B165" s="1974" t="s">
        <v>1364</v>
      </c>
      <c r="C165" s="1974"/>
      <c r="D165" s="1974"/>
      <c r="E165" s="1974"/>
      <c r="F165" s="1974"/>
      <c r="G165" s="1974"/>
    </row>
    <row r="166" spans="1:11" s="1645" customFormat="1" ht="15">
      <c r="A166" s="1789"/>
      <c r="B166" s="1810"/>
      <c r="C166" s="1810"/>
      <c r="D166" s="1810"/>
      <c r="E166" s="1810"/>
      <c r="F166" s="1810"/>
      <c r="G166" s="1810"/>
    </row>
    <row r="167" spans="1:11" s="1645" customFormat="1" ht="15">
      <c r="A167" s="1789" t="s">
        <v>1456</v>
      </c>
      <c r="B167" s="1964" t="s">
        <v>1457</v>
      </c>
      <c r="C167" s="1964"/>
      <c r="D167" s="1964"/>
      <c r="E167" s="1964"/>
      <c r="F167" s="1964"/>
      <c r="G167" s="1964"/>
    </row>
    <row r="168" spans="1:11" s="1645" customFormat="1" ht="30" customHeight="1">
      <c r="A168" s="1789"/>
      <c r="B168" s="1965" t="s">
        <v>1450</v>
      </c>
      <c r="C168" s="1965"/>
      <c r="D168" s="1965"/>
      <c r="E168" s="1965"/>
      <c r="F168" s="1965"/>
      <c r="G168" s="1965"/>
    </row>
    <row r="169" spans="1:11" s="1645" customFormat="1" ht="30" customHeight="1">
      <c r="A169" s="1789"/>
      <c r="B169" s="1965" t="s">
        <v>1451</v>
      </c>
      <c r="C169" s="1965"/>
      <c r="D169" s="1965"/>
      <c r="E169" s="1965"/>
      <c r="F169" s="1965"/>
      <c r="G169" s="1965"/>
    </row>
    <row r="170" spans="1:11" s="1645" customFormat="1" ht="42.75" customHeight="1">
      <c r="A170" s="1789"/>
      <c r="B170" s="1965" t="s">
        <v>1452</v>
      </c>
      <c r="C170" s="1965"/>
      <c r="D170" s="1965"/>
      <c r="E170" s="1965"/>
      <c r="F170" s="1965"/>
      <c r="G170" s="1965"/>
    </row>
    <row r="171" spans="1:11" s="1645" customFormat="1" ht="26.25" customHeight="1">
      <c r="A171" s="1789"/>
      <c r="B171" s="1965" t="s">
        <v>1453</v>
      </c>
      <c r="C171" s="1965"/>
      <c r="D171" s="1965"/>
      <c r="E171" s="1965"/>
      <c r="F171" s="1965"/>
      <c r="G171" s="1965"/>
    </row>
    <row r="172" spans="1:11" s="1645" customFormat="1" ht="15">
      <c r="A172" s="1789"/>
      <c r="B172" s="1965" t="s">
        <v>1454</v>
      </c>
      <c r="C172" s="1965"/>
      <c r="D172" s="1965"/>
      <c r="E172" s="1965"/>
      <c r="F172" s="1965"/>
      <c r="G172" s="1965"/>
    </row>
    <row r="173" spans="1:11" s="1645" customFormat="1" ht="42.75" customHeight="1">
      <c r="A173" s="1789"/>
      <c r="B173" s="1965" t="s">
        <v>1455</v>
      </c>
      <c r="C173" s="1965"/>
      <c r="D173" s="1965"/>
      <c r="E173" s="1965"/>
      <c r="F173" s="1965"/>
      <c r="G173" s="1965"/>
    </row>
    <row r="174" spans="1:11" s="1645" customFormat="1">
      <c r="A174" s="1787"/>
      <c r="B174" s="1810"/>
      <c r="C174" s="1810"/>
      <c r="D174" s="1810"/>
      <c r="E174" s="1810"/>
      <c r="F174" s="1810"/>
      <c r="G174" s="1810"/>
    </row>
    <row r="175" spans="1:11" s="1645" customFormat="1" ht="15">
      <c r="A175" s="1789">
        <v>2.2999999999999998</v>
      </c>
      <c r="B175" s="1966" t="s">
        <v>1028</v>
      </c>
      <c r="C175" s="1966"/>
      <c r="D175" s="1966"/>
      <c r="E175" s="1966"/>
      <c r="F175" s="1966"/>
      <c r="G175" s="1966"/>
    </row>
    <row r="176" spans="1:11" s="1645" customFormat="1" ht="90" customHeight="1">
      <c r="A176" s="1787"/>
      <c r="B176" s="1968" t="s">
        <v>1029</v>
      </c>
      <c r="C176" s="1968"/>
      <c r="D176" s="1968"/>
      <c r="E176" s="1968"/>
      <c r="F176" s="1968"/>
      <c r="G176" s="1968"/>
      <c r="K176" s="1811"/>
    </row>
    <row r="177" spans="1:7" s="1645" customFormat="1" ht="69" customHeight="1">
      <c r="A177" s="1787"/>
      <c r="B177" s="1971" t="s">
        <v>1030</v>
      </c>
      <c r="C177" s="1972"/>
      <c r="D177" s="1972"/>
      <c r="E177" s="1972"/>
      <c r="F177" s="1972"/>
      <c r="G177" s="1972"/>
    </row>
    <row r="178" spans="1:7" s="1645" customFormat="1" ht="15">
      <c r="A178" s="1787"/>
      <c r="E178" s="1786"/>
      <c r="F178" s="1786"/>
      <c r="G178" s="1788"/>
    </row>
    <row r="179" spans="1:7" s="1645" customFormat="1" ht="15">
      <c r="A179" s="1787"/>
      <c r="E179" s="1786"/>
      <c r="F179" s="1786"/>
      <c r="G179" s="1788"/>
    </row>
  </sheetData>
  <mergeCells count="144">
    <mergeCell ref="B7:G7"/>
    <mergeCell ref="B147:G147"/>
    <mergeCell ref="B138:G138"/>
    <mergeCell ref="B137:G137"/>
    <mergeCell ref="B136:G136"/>
    <mergeCell ref="B22:G22"/>
    <mergeCell ref="B23:G23"/>
    <mergeCell ref="B24:G24"/>
    <mergeCell ref="B25:G25"/>
    <mergeCell ref="B26:G26"/>
    <mergeCell ref="B28:G28"/>
    <mergeCell ref="B41:G41"/>
    <mergeCell ref="B42:G42"/>
    <mergeCell ref="B50:G50"/>
    <mergeCell ref="B51:G51"/>
    <mergeCell ref="B52:G52"/>
    <mergeCell ref="B53:G53"/>
    <mergeCell ref="B54:G54"/>
    <mergeCell ref="B55:G55"/>
    <mergeCell ref="B43:G43"/>
    <mergeCell ref="B44:G44"/>
    <mergeCell ref="B45:G45"/>
    <mergeCell ref="B47:G47"/>
    <mergeCell ref="B48:G48"/>
    <mergeCell ref="B49:G49"/>
    <mergeCell ref="B13:G13"/>
    <mergeCell ref="B16:G16"/>
    <mergeCell ref="B17:G17"/>
    <mergeCell ref="B18:G18"/>
    <mergeCell ref="B20:G20"/>
    <mergeCell ref="B36:G36"/>
    <mergeCell ref="B37:G37"/>
    <mergeCell ref="B38:G38"/>
    <mergeCell ref="B40:C40"/>
    <mergeCell ref="B29:G29"/>
    <mergeCell ref="B30:G30"/>
    <mergeCell ref="B31:G31"/>
    <mergeCell ref="B32:G32"/>
    <mergeCell ref="B33:G33"/>
    <mergeCell ref="B34:G34"/>
    <mergeCell ref="B19:G19"/>
    <mergeCell ref="B67:G67"/>
    <mergeCell ref="B69:G69"/>
    <mergeCell ref="B70:G70"/>
    <mergeCell ref="B72:G72"/>
    <mergeCell ref="B73:G73"/>
    <mergeCell ref="B56:G56"/>
    <mergeCell ref="B57:G57"/>
    <mergeCell ref="B58:G58"/>
    <mergeCell ref="B61:G61"/>
    <mergeCell ref="B62:G62"/>
    <mergeCell ref="B65:G65"/>
    <mergeCell ref="B66:G66"/>
    <mergeCell ref="B60:G60"/>
    <mergeCell ref="B74:G74"/>
    <mergeCell ref="B75:G75"/>
    <mergeCell ref="B76:G76"/>
    <mergeCell ref="B78:G78"/>
    <mergeCell ref="B79:G79"/>
    <mergeCell ref="B86:G86"/>
    <mergeCell ref="B87:G87"/>
    <mergeCell ref="B88:G88"/>
    <mergeCell ref="B98:G98"/>
    <mergeCell ref="B81:C81"/>
    <mergeCell ref="B82:G82"/>
    <mergeCell ref="B84:G84"/>
    <mergeCell ref="B83:G83"/>
    <mergeCell ref="B80:G80"/>
    <mergeCell ref="B92:G92"/>
    <mergeCell ref="B93:G93"/>
    <mergeCell ref="B94:G94"/>
    <mergeCell ref="B96:G96"/>
    <mergeCell ref="B97:G97"/>
    <mergeCell ref="B89:G89"/>
    <mergeCell ref="B90:G90"/>
    <mergeCell ref="B91:G91"/>
    <mergeCell ref="B104:G104"/>
    <mergeCell ref="B105:G105"/>
    <mergeCell ref="B106:G106"/>
    <mergeCell ref="B107:G107"/>
    <mergeCell ref="B108:G108"/>
    <mergeCell ref="B109:G109"/>
    <mergeCell ref="B110:G110"/>
    <mergeCell ref="B99:G99"/>
    <mergeCell ref="B100:G100"/>
    <mergeCell ref="B101:G101"/>
    <mergeCell ref="B102:G102"/>
    <mergeCell ref="B103:G103"/>
    <mergeCell ref="B5:G5"/>
    <mergeCell ref="B12:G12"/>
    <mergeCell ref="B6:G6"/>
    <mergeCell ref="B157:G157"/>
    <mergeCell ref="B149:G149"/>
    <mergeCell ref="B150:G150"/>
    <mergeCell ref="B130:G130"/>
    <mergeCell ref="B132:G132"/>
    <mergeCell ref="B133:G133"/>
    <mergeCell ref="B134:G134"/>
    <mergeCell ref="B124:G124"/>
    <mergeCell ref="B125:G125"/>
    <mergeCell ref="B126:G126"/>
    <mergeCell ref="B127:G127"/>
    <mergeCell ref="B128:G128"/>
    <mergeCell ref="B129:G129"/>
    <mergeCell ref="B117:G117"/>
    <mergeCell ref="B118:G118"/>
    <mergeCell ref="B119:G119"/>
    <mergeCell ref="B120:G120"/>
    <mergeCell ref="B121:G121"/>
    <mergeCell ref="B123:G123"/>
    <mergeCell ref="B111:G111"/>
    <mergeCell ref="B113:G113"/>
    <mergeCell ref="B176:G176"/>
    <mergeCell ref="B177:G177"/>
    <mergeCell ref="B151:G151"/>
    <mergeCell ref="B152:G152"/>
    <mergeCell ref="B153:G153"/>
    <mergeCell ref="B154:G154"/>
    <mergeCell ref="B155:G155"/>
    <mergeCell ref="B156:G156"/>
    <mergeCell ref="B158:G158"/>
    <mergeCell ref="B159:G159"/>
    <mergeCell ref="B162:G162"/>
    <mergeCell ref="B161:G161"/>
    <mergeCell ref="B163:G163"/>
    <mergeCell ref="B164:G164"/>
    <mergeCell ref="B165:G165"/>
    <mergeCell ref="M113:U113"/>
    <mergeCell ref="B167:G167"/>
    <mergeCell ref="B168:G168"/>
    <mergeCell ref="B169:G169"/>
    <mergeCell ref="B170:G170"/>
    <mergeCell ref="B171:G171"/>
    <mergeCell ref="B172:G172"/>
    <mergeCell ref="B173:G173"/>
    <mergeCell ref="B175:G175"/>
    <mergeCell ref="B143:G143"/>
    <mergeCell ref="B144:G144"/>
    <mergeCell ref="B146:G146"/>
    <mergeCell ref="B140:G140"/>
    <mergeCell ref="B141:G141"/>
    <mergeCell ref="B114:G114"/>
    <mergeCell ref="B115:G115"/>
    <mergeCell ref="B116:G116"/>
  </mergeCells>
  <pageMargins left="0.7" right="0.7" top="0.75" bottom="0.75" header="0.3" footer="0.3"/>
  <pageSetup paperSize="9" scale="58" orientation="portrait" r:id="rId1"/>
  <rowBreaks count="4" manualBreakCount="4">
    <brk id="34" max="6" man="1"/>
    <brk id="71" max="6" man="1"/>
    <brk id="103" max="6" man="1"/>
    <brk id="138"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74"/>
  <sheetViews>
    <sheetView showGridLines="0" zoomScaleNormal="100" zoomScaleSheetLayoutView="100" workbookViewId="0">
      <pane xSplit="2" ySplit="8" topLeftCell="C9" activePane="bottomRight" state="frozen"/>
      <selection activeCell="E71" activeCellId="1" sqref="P27 E71"/>
      <selection pane="topRight" activeCell="E71" activeCellId="1" sqref="P27 E71"/>
      <selection pane="bottomLeft" activeCell="E71" activeCellId="1" sqref="P27 E71"/>
      <selection pane="bottomRight" activeCell="I41" sqref="I41"/>
    </sheetView>
  </sheetViews>
  <sheetFormatPr defaultColWidth="9.140625" defaultRowHeight="12.75" customHeight="1"/>
  <cols>
    <col min="1" max="1" width="5" style="207" bestFit="1" customWidth="1"/>
    <col min="2" max="2" width="53.7109375" style="207" customWidth="1"/>
    <col min="3" max="9" width="15" style="1252" customWidth="1"/>
    <col min="10" max="10" width="15" style="207" customWidth="1"/>
    <col min="11" max="11" width="15" style="207" bestFit="1" customWidth="1"/>
    <col min="12" max="12" width="19.7109375" style="207" customWidth="1"/>
    <col min="13" max="13" width="14.85546875" style="207" customWidth="1"/>
    <col min="14" max="14" width="12.140625" style="207" customWidth="1"/>
    <col min="15" max="15" width="15.42578125" style="207" customWidth="1"/>
    <col min="16" max="16" width="11.42578125" style="207" customWidth="1"/>
    <col min="17" max="18" width="9.140625" style="207"/>
    <col min="19" max="19" width="10.7109375" style="207" bestFit="1" customWidth="1"/>
    <col min="20" max="20" width="11.5703125" style="207" bestFit="1" customWidth="1"/>
    <col min="21" max="16384" width="9.140625" style="207"/>
  </cols>
  <sheetData>
    <row r="1" spans="1:20" s="568" customFormat="1" ht="15">
      <c r="C1" s="92"/>
      <c r="D1" s="98"/>
      <c r="E1" s="98"/>
      <c r="F1" s="98"/>
      <c r="G1" s="98"/>
      <c r="H1" s="92"/>
      <c r="I1" s="92"/>
      <c r="J1" s="569"/>
      <c r="K1" s="569"/>
      <c r="L1" s="569"/>
      <c r="M1" s="569"/>
      <c r="N1" s="569"/>
    </row>
    <row r="2" spans="1:20" s="568" customFormat="1" ht="14.1" customHeight="1">
      <c r="A2" s="570"/>
      <c r="B2" s="1463" t="str">
        <f>BS_R!B2</f>
        <v>GVK Power (Goindwal Sahib) Limited</v>
      </c>
      <c r="C2" s="92"/>
      <c r="D2" s="98"/>
      <c r="E2" s="98"/>
      <c r="F2" s="98"/>
      <c r="G2" s="98"/>
      <c r="H2" s="92"/>
      <c r="I2" s="92"/>
      <c r="J2" s="569"/>
      <c r="K2" s="569"/>
      <c r="L2" s="569"/>
      <c r="M2" s="569"/>
      <c r="N2" s="569"/>
    </row>
    <row r="3" spans="1:20" s="568" customFormat="1" ht="15.95" customHeight="1">
      <c r="B3" s="1463" t="str">
        <f>+'1-2 Accounting Policies'!A2</f>
        <v>Notes to financial statements for the year ended March 31, 2017</v>
      </c>
      <c r="C3" s="92"/>
      <c r="D3" s="98"/>
      <c r="E3" s="98"/>
      <c r="F3" s="98"/>
      <c r="G3" s="98"/>
      <c r="H3" s="92"/>
      <c r="I3" s="92"/>
      <c r="J3" s="569"/>
      <c r="K3" s="569"/>
      <c r="L3" s="569"/>
      <c r="M3" s="569"/>
      <c r="N3" s="569"/>
    </row>
    <row r="4" spans="1:20" s="568" customFormat="1" ht="15.95" customHeight="1">
      <c r="B4" s="1463" t="str">
        <f>+SOCE!B4</f>
        <v>All amounts in INR unless otherwise stated</v>
      </c>
      <c r="C4" s="92"/>
      <c r="D4" s="98"/>
      <c r="E4" s="98"/>
      <c r="F4" s="98"/>
      <c r="G4" s="98"/>
      <c r="H4" s="92"/>
      <c r="I4" s="92"/>
      <c r="J4" s="569"/>
      <c r="K4" s="569"/>
      <c r="L4" s="569"/>
      <c r="M4" s="569"/>
      <c r="N4" s="569"/>
    </row>
    <row r="5" spans="1:20" s="568" customFormat="1" ht="15">
      <c r="B5" s="207"/>
      <c r="C5" s="1690"/>
      <c r="D5" s="1925"/>
      <c r="E5" s="109"/>
      <c r="F5" s="109"/>
      <c r="G5" s="109"/>
      <c r="H5" s="1690"/>
      <c r="I5" s="1690"/>
      <c r="J5" s="571"/>
      <c r="K5" s="571"/>
      <c r="L5" s="571"/>
      <c r="M5" s="571"/>
      <c r="N5" s="571"/>
    </row>
    <row r="6" spans="1:20" s="568" customFormat="1" ht="15">
      <c r="B6" s="98" t="s">
        <v>517</v>
      </c>
      <c r="C6" s="1690"/>
      <c r="D6" s="109"/>
      <c r="E6" s="109"/>
      <c r="F6" s="109"/>
      <c r="G6" s="109"/>
      <c r="H6" s="1690"/>
      <c r="I6" s="1690"/>
      <c r="J6" s="571"/>
      <c r="K6" s="571"/>
      <c r="L6" s="571"/>
      <c r="M6" s="573"/>
      <c r="N6" s="571"/>
      <c r="O6" s="574"/>
      <c r="P6" s="572"/>
      <c r="Q6" s="572"/>
      <c r="R6" s="572"/>
      <c r="S6" s="572"/>
      <c r="T6" s="572"/>
    </row>
    <row r="7" spans="1:20" ht="12.75" hidden="1" customHeight="1">
      <c r="A7" s="92"/>
      <c r="B7" s="1993" t="s">
        <v>1</v>
      </c>
      <c r="C7" s="1994" t="s">
        <v>214</v>
      </c>
      <c r="D7" s="1995"/>
      <c r="E7" s="1996"/>
      <c r="F7" s="98"/>
      <c r="G7" s="98"/>
      <c r="H7" s="92"/>
      <c r="I7" s="92"/>
      <c r="J7" s="98"/>
      <c r="K7" s="98"/>
      <c r="L7" s="98"/>
      <c r="M7" s="98"/>
      <c r="N7" s="109"/>
      <c r="O7" s="92"/>
      <c r="P7" s="92"/>
      <c r="Q7" s="92"/>
      <c r="R7" s="92"/>
      <c r="S7" s="92"/>
      <c r="T7" s="92"/>
    </row>
    <row r="8" spans="1:20" ht="12.75" hidden="1" customHeight="1">
      <c r="A8" s="92"/>
      <c r="B8" s="1993"/>
      <c r="C8" s="575">
        <v>42825</v>
      </c>
      <c r="D8" s="575">
        <v>42460</v>
      </c>
      <c r="E8" s="575">
        <v>42095</v>
      </c>
      <c r="F8" s="98"/>
      <c r="G8" s="98"/>
      <c r="H8" s="244"/>
      <c r="I8" s="244"/>
      <c r="J8" s="244"/>
      <c r="K8" s="244"/>
      <c r="L8" s="244"/>
      <c r="M8" s="244"/>
      <c r="N8" s="244"/>
      <c r="O8" s="244"/>
      <c r="P8" s="92"/>
      <c r="Q8" s="92"/>
      <c r="R8" s="92"/>
      <c r="S8" s="92"/>
      <c r="T8" s="92"/>
    </row>
    <row r="9" spans="1:20" ht="12.75" hidden="1" customHeight="1">
      <c r="A9" s="92"/>
      <c r="B9" s="1108" t="s">
        <v>531</v>
      </c>
      <c r="C9" s="501"/>
      <c r="D9" s="502"/>
      <c r="E9" s="502"/>
      <c r="F9" s="98"/>
      <c r="G9" s="98"/>
      <c r="H9" s="92"/>
      <c r="I9" s="92"/>
      <c r="J9" s="576"/>
      <c r="K9" s="576"/>
      <c r="L9" s="576"/>
      <c r="M9" s="576"/>
      <c r="N9" s="578"/>
      <c r="O9" s="577"/>
      <c r="P9" s="577"/>
      <c r="Q9" s="577"/>
      <c r="R9" s="92"/>
      <c r="S9" s="92"/>
      <c r="T9" s="92"/>
    </row>
    <row r="10" spans="1:20" ht="12.75" hidden="1" customHeight="1">
      <c r="A10" s="92"/>
      <c r="B10" s="1109" t="s">
        <v>532</v>
      </c>
      <c r="C10" s="504">
        <v>1820891530</v>
      </c>
      <c r="D10" s="504">
        <v>1818909930</v>
      </c>
      <c r="E10" s="431">
        <v>1856178606</v>
      </c>
      <c r="F10" s="98"/>
      <c r="G10" s="98"/>
      <c r="H10" s="92"/>
      <c r="I10" s="92"/>
      <c r="J10" s="576"/>
      <c r="K10" s="576"/>
      <c r="L10" s="576"/>
      <c r="M10" s="576"/>
      <c r="N10" s="578"/>
      <c r="O10" s="577"/>
      <c r="P10" s="577"/>
      <c r="Q10" s="577"/>
      <c r="R10" s="92"/>
      <c r="S10" s="92"/>
      <c r="T10" s="92"/>
    </row>
    <row r="11" spans="1:20" ht="12.75" hidden="1" customHeight="1">
      <c r="A11" s="92"/>
      <c r="B11" s="1109" t="s">
        <v>879</v>
      </c>
      <c r="C11" s="504">
        <v>6774872736.9713306</v>
      </c>
      <c r="D11" s="504">
        <v>8847994</v>
      </c>
      <c r="E11" s="431">
        <v>13048319</v>
      </c>
      <c r="F11" s="98"/>
      <c r="G11" s="98"/>
      <c r="H11" s="92"/>
      <c r="I11" s="92"/>
      <c r="J11" s="576"/>
      <c r="K11" s="576"/>
      <c r="L11" s="576"/>
      <c r="M11" s="576"/>
      <c r="N11" s="578"/>
      <c r="O11" s="577"/>
      <c r="P11" s="577"/>
      <c r="Q11" s="577"/>
      <c r="R11" s="92"/>
      <c r="S11" s="92"/>
      <c r="T11" s="92"/>
    </row>
    <row r="12" spans="1:20" ht="12.75" hidden="1" customHeight="1">
      <c r="A12" s="92"/>
      <c r="B12" s="1109" t="s">
        <v>533</v>
      </c>
      <c r="C12" s="504"/>
      <c r="D12" s="431"/>
      <c r="E12" s="431"/>
      <c r="F12" s="98"/>
      <c r="G12" s="98"/>
      <c r="H12" s="92"/>
      <c r="I12" s="92"/>
      <c r="J12" s="576"/>
      <c r="K12" s="576"/>
      <c r="L12" s="576"/>
      <c r="M12" s="576"/>
      <c r="N12" s="578"/>
      <c r="O12" s="577"/>
      <c r="P12" s="577"/>
      <c r="Q12" s="577"/>
      <c r="R12" s="92"/>
      <c r="S12" s="92"/>
      <c r="T12" s="92"/>
    </row>
    <row r="13" spans="1:20" ht="12.75" hidden="1" customHeight="1">
      <c r="A13" s="92"/>
      <c r="B13" s="1109" t="s">
        <v>185</v>
      </c>
      <c r="C13" s="504">
        <v>2553641</v>
      </c>
      <c r="D13" s="431">
        <v>2838087</v>
      </c>
      <c r="E13" s="431">
        <v>3484428</v>
      </c>
      <c r="F13" s="98"/>
      <c r="G13" s="98"/>
      <c r="H13" s="92"/>
      <c r="I13" s="92"/>
      <c r="J13" s="576"/>
      <c r="K13" s="576"/>
      <c r="L13" s="576"/>
      <c r="M13" s="576"/>
      <c r="N13" s="578"/>
      <c r="O13" s="577"/>
      <c r="P13" s="577"/>
      <c r="Q13" s="577"/>
      <c r="R13" s="92"/>
      <c r="S13" s="92"/>
      <c r="T13" s="92"/>
    </row>
    <row r="14" spans="1:20" ht="12.75" hidden="1" customHeight="1">
      <c r="A14" s="92"/>
      <c r="B14" s="1109" t="s">
        <v>158</v>
      </c>
      <c r="C14" s="504">
        <v>33434938037.21273</v>
      </c>
      <c r="D14" s="504">
        <v>68594088</v>
      </c>
      <c r="E14" s="431">
        <v>73898050</v>
      </c>
      <c r="F14" s="98"/>
      <c r="G14" s="98"/>
      <c r="H14" s="92"/>
      <c r="I14" s="92"/>
      <c r="J14" s="576"/>
      <c r="K14" s="576"/>
      <c r="L14" s="576"/>
      <c r="M14" s="576"/>
      <c r="N14" s="578"/>
      <c r="O14" s="577"/>
      <c r="P14" s="577"/>
      <c r="Q14" s="577"/>
      <c r="R14" s="92"/>
      <c r="S14" s="92"/>
      <c r="T14" s="92"/>
    </row>
    <row r="15" spans="1:20" ht="12.75" hidden="1" customHeight="1">
      <c r="A15" s="92"/>
      <c r="B15" s="1109" t="s">
        <v>540</v>
      </c>
      <c r="C15" s="504">
        <v>1904807</v>
      </c>
      <c r="D15" s="431">
        <v>4031080</v>
      </c>
      <c r="E15" s="431">
        <v>8049609</v>
      </c>
      <c r="F15" s="1926"/>
      <c r="G15" s="1927"/>
      <c r="H15" s="92"/>
      <c r="I15" s="92"/>
      <c r="J15" s="576"/>
      <c r="K15" s="576"/>
      <c r="L15" s="576"/>
      <c r="M15" s="576"/>
      <c r="N15" s="578"/>
      <c r="O15" s="577"/>
      <c r="P15" s="577"/>
      <c r="Q15" s="577"/>
      <c r="R15" s="92"/>
      <c r="S15" s="92"/>
      <c r="T15" s="92"/>
    </row>
    <row r="16" spans="1:20" ht="12.75" hidden="1" customHeight="1">
      <c r="A16" s="92"/>
      <c r="B16" s="1109" t="s">
        <v>539</v>
      </c>
      <c r="C16" s="504">
        <v>8714267</v>
      </c>
      <c r="D16" s="431">
        <v>10055170</v>
      </c>
      <c r="E16" s="431">
        <v>17214095</v>
      </c>
      <c r="F16" s="1926"/>
      <c r="G16" s="1927"/>
      <c r="H16" s="92"/>
      <c r="I16" s="92"/>
      <c r="J16" s="576"/>
      <c r="K16" s="576"/>
      <c r="L16" s="576"/>
      <c r="M16" s="576"/>
      <c r="N16" s="578"/>
      <c r="O16" s="577"/>
      <c r="P16" s="577"/>
      <c r="Q16" s="577"/>
      <c r="R16" s="92"/>
      <c r="S16" s="92"/>
      <c r="T16" s="92"/>
    </row>
    <row r="17" spans="1:20" ht="12.75" hidden="1" customHeight="1">
      <c r="A17" s="92"/>
      <c r="B17" s="1109" t="s">
        <v>538</v>
      </c>
      <c r="C17" s="504"/>
      <c r="D17" s="431"/>
      <c r="E17" s="431"/>
      <c r="F17" s="98"/>
      <c r="G17" s="1927"/>
      <c r="H17" s="92"/>
      <c r="I17" s="92"/>
      <c r="J17" s="576"/>
      <c r="K17" s="576"/>
      <c r="L17" s="576"/>
      <c r="M17" s="576"/>
      <c r="N17" s="578"/>
      <c r="O17" s="577"/>
      <c r="P17" s="577"/>
      <c r="Q17" s="577"/>
      <c r="R17" s="92"/>
      <c r="S17" s="92"/>
      <c r="T17" s="92"/>
    </row>
    <row r="18" spans="1:20" ht="12.75" hidden="1" customHeight="1">
      <c r="A18" s="92"/>
      <c r="B18" s="1109" t="s">
        <v>518</v>
      </c>
      <c r="C18" s="504">
        <v>3478420</v>
      </c>
      <c r="D18" s="431">
        <v>4489641</v>
      </c>
      <c r="E18" s="431">
        <v>5755613</v>
      </c>
      <c r="F18" s="98"/>
      <c r="G18" s="1927"/>
      <c r="H18" s="92"/>
      <c r="I18" s="92"/>
      <c r="J18" s="576"/>
      <c r="K18" s="576"/>
      <c r="L18" s="576"/>
      <c r="M18" s="576"/>
      <c r="N18" s="578"/>
      <c r="O18" s="577"/>
      <c r="P18" s="577"/>
      <c r="Q18" s="577"/>
      <c r="R18" s="92"/>
      <c r="S18" s="92"/>
      <c r="T18" s="92"/>
    </row>
    <row r="19" spans="1:20" ht="12.75" hidden="1" customHeight="1">
      <c r="A19" s="92"/>
      <c r="B19" s="1109" t="s">
        <v>537</v>
      </c>
      <c r="C19" s="504"/>
      <c r="D19" s="431"/>
      <c r="E19" s="431"/>
      <c r="F19" s="1927"/>
      <c r="G19" s="1927"/>
      <c r="H19" s="92"/>
      <c r="I19" s="92"/>
      <c r="J19" s="576"/>
      <c r="K19" s="576"/>
      <c r="L19" s="576"/>
      <c r="M19" s="576"/>
      <c r="N19" s="578"/>
      <c r="O19" s="577"/>
      <c r="P19" s="577"/>
      <c r="Q19" s="577"/>
      <c r="R19" s="92"/>
      <c r="S19" s="92"/>
      <c r="T19" s="92"/>
    </row>
    <row r="20" spans="1:20" s="829" customFormat="1" ht="12.95" hidden="1" customHeight="1" thickBot="1">
      <c r="A20" s="828"/>
      <c r="B20" s="1110" t="s">
        <v>15</v>
      </c>
      <c r="C20" s="832">
        <v>42047353439.184059</v>
      </c>
      <c r="D20" s="832">
        <v>1917765990</v>
      </c>
      <c r="E20" s="832">
        <v>1977628720</v>
      </c>
      <c r="F20" s="830"/>
      <c r="G20" s="830"/>
      <c r="H20" s="828"/>
      <c r="I20" s="828"/>
      <c r="J20" s="830"/>
      <c r="K20" s="830"/>
      <c r="L20" s="830"/>
      <c r="M20" s="830"/>
      <c r="N20" s="836"/>
      <c r="O20" s="828"/>
      <c r="P20" s="828"/>
      <c r="Q20" s="828"/>
      <c r="R20" s="828"/>
      <c r="S20" s="828"/>
      <c r="T20" s="828"/>
    </row>
    <row r="21" spans="1:20" s="829" customFormat="1" ht="12.95" hidden="1" customHeight="1" thickTop="1">
      <c r="A21" s="828"/>
      <c r="B21" s="1111"/>
      <c r="C21" s="831"/>
      <c r="D21" s="831"/>
      <c r="E21" s="1928"/>
      <c r="F21" s="830"/>
      <c r="G21" s="830"/>
      <c r="H21" s="828"/>
      <c r="I21" s="828"/>
      <c r="J21" s="830"/>
      <c r="K21" s="830"/>
      <c r="L21" s="830"/>
      <c r="M21" s="830"/>
      <c r="N21" s="836"/>
      <c r="O21" s="828"/>
      <c r="P21" s="828"/>
      <c r="Q21" s="828"/>
      <c r="R21" s="828"/>
      <c r="S21" s="828"/>
      <c r="T21" s="828"/>
    </row>
    <row r="22" spans="1:20" s="829" customFormat="1" ht="12.95" hidden="1" customHeight="1">
      <c r="A22" s="828"/>
      <c r="B22" s="1111" t="s">
        <v>541</v>
      </c>
      <c r="C22" s="1103">
        <v>0</v>
      </c>
      <c r="D22" s="1103">
        <v>24113790200.68</v>
      </c>
      <c r="E22" s="1929">
        <v>24041027386</v>
      </c>
      <c r="F22" s="830"/>
      <c r="G22" s="830"/>
      <c r="H22" s="828"/>
      <c r="I22" s="828"/>
      <c r="J22" s="830"/>
      <c r="K22" s="830"/>
      <c r="L22" s="830"/>
      <c r="M22" s="830"/>
      <c r="N22" s="836"/>
      <c r="O22" s="828"/>
      <c r="P22" s="828"/>
      <c r="Q22" s="828"/>
      <c r="R22" s="828"/>
      <c r="S22" s="828"/>
      <c r="T22" s="828"/>
    </row>
    <row r="23" spans="1:20" s="829" customFormat="1" ht="12.95" hidden="1" customHeight="1">
      <c r="A23" s="828"/>
      <c r="B23" s="1111" t="s">
        <v>1294</v>
      </c>
      <c r="C23" s="1103">
        <v>0</v>
      </c>
      <c r="D23" s="1103">
        <v>17568861662</v>
      </c>
      <c r="E23" s="1929">
        <v>12802692077</v>
      </c>
      <c r="F23" s="830"/>
      <c r="G23" s="830"/>
      <c r="H23" s="828"/>
      <c r="I23" s="828"/>
      <c r="J23" s="830"/>
      <c r="K23" s="830"/>
      <c r="L23" s="830"/>
      <c r="M23" s="830"/>
      <c r="N23" s="836"/>
      <c r="O23" s="828"/>
      <c r="P23" s="828"/>
      <c r="Q23" s="828"/>
      <c r="R23" s="828"/>
      <c r="S23" s="828"/>
      <c r="T23" s="828"/>
    </row>
    <row r="24" spans="1:20" s="837" customFormat="1" ht="12.95" hidden="1" customHeight="1" thickBot="1">
      <c r="A24" s="830"/>
      <c r="B24" s="1112" t="s">
        <v>276</v>
      </c>
      <c r="C24" s="832">
        <v>42047353439.184059</v>
      </c>
      <c r="D24" s="832">
        <v>43600417852.68</v>
      </c>
      <c r="E24" s="832">
        <v>38821348183</v>
      </c>
      <c r="F24" s="830"/>
      <c r="G24" s="830"/>
      <c r="H24" s="830"/>
      <c r="I24" s="830"/>
      <c r="J24" s="830"/>
      <c r="K24" s="830"/>
      <c r="L24" s="830"/>
      <c r="M24" s="830"/>
      <c r="N24" s="836"/>
      <c r="O24" s="830"/>
      <c r="P24" s="830"/>
      <c r="Q24" s="830"/>
      <c r="R24" s="830"/>
      <c r="S24" s="830"/>
      <c r="T24" s="830"/>
    </row>
    <row r="25" spans="1:20" ht="12.75" hidden="1" customHeight="1">
      <c r="A25" s="92"/>
      <c r="B25" s="580" t="s">
        <v>17</v>
      </c>
      <c r="C25" s="92"/>
      <c r="D25" s="98"/>
      <c r="E25" s="98"/>
      <c r="F25" s="98"/>
      <c r="G25" s="98"/>
      <c r="H25" s="92"/>
      <c r="I25" s="92"/>
      <c r="J25" s="98"/>
      <c r="K25" s="98"/>
      <c r="L25" s="98"/>
      <c r="M25" s="98"/>
      <c r="N25" s="109"/>
      <c r="O25" s="92"/>
      <c r="P25" s="92"/>
      <c r="Q25" s="92"/>
      <c r="R25" s="92"/>
      <c r="S25" s="92"/>
      <c r="T25" s="92"/>
    </row>
    <row r="26" spans="1:20" ht="12.75" customHeight="1">
      <c r="A26" s="92"/>
      <c r="B26" s="677"/>
      <c r="C26" s="92"/>
      <c r="D26" s="98"/>
      <c r="E26" s="98"/>
      <c r="F26" s="92"/>
      <c r="G26" s="98"/>
      <c r="H26" s="92"/>
      <c r="I26" s="98"/>
      <c r="J26" s="98"/>
      <c r="K26" s="98"/>
      <c r="L26" s="98"/>
      <c r="M26" s="109"/>
      <c r="N26" s="109"/>
      <c r="O26" s="92"/>
      <c r="P26" s="92"/>
      <c r="Q26" s="92"/>
      <c r="R26" s="92"/>
      <c r="S26" s="92"/>
    </row>
    <row r="27" spans="1:20" s="583" customFormat="1" ht="30">
      <c r="A27" s="581"/>
      <c r="B27" s="582" t="s">
        <v>150</v>
      </c>
      <c r="C27" s="582" t="s">
        <v>532</v>
      </c>
      <c r="D27" s="582" t="s">
        <v>166</v>
      </c>
      <c r="E27" s="582" t="s">
        <v>185</v>
      </c>
      <c r="F27" s="582" t="s">
        <v>158</v>
      </c>
      <c r="G27" s="582" t="s">
        <v>540</v>
      </c>
      <c r="H27" s="582" t="s">
        <v>539</v>
      </c>
      <c r="I27" s="582" t="s">
        <v>120</v>
      </c>
      <c r="J27" s="582" t="s">
        <v>15</v>
      </c>
      <c r="L27" s="584"/>
      <c r="M27" s="584"/>
      <c r="N27" s="584"/>
      <c r="O27" s="584"/>
      <c r="P27" s="584"/>
    </row>
    <row r="28" spans="1:20" s="583" customFormat="1" ht="15">
      <c r="A28" s="581"/>
      <c r="B28" s="1469"/>
      <c r="C28" s="1469"/>
      <c r="D28" s="1469"/>
      <c r="E28" s="1469"/>
      <c r="F28" s="1469"/>
      <c r="G28" s="1469"/>
      <c r="H28" s="1469"/>
      <c r="I28" s="1469"/>
      <c r="J28" s="1469"/>
      <c r="L28" s="584"/>
      <c r="M28" s="584"/>
      <c r="N28" s="584"/>
      <c r="O28" s="584"/>
      <c r="P28" s="584"/>
    </row>
    <row r="29" spans="1:20" ht="12.75" customHeight="1">
      <c r="A29" s="509"/>
      <c r="B29" s="512" t="s">
        <v>215</v>
      </c>
      <c r="C29" s="585"/>
      <c r="D29" s="513"/>
      <c r="E29" s="585"/>
      <c r="F29" s="513"/>
      <c r="G29" s="513"/>
      <c r="H29" s="513"/>
      <c r="I29" s="513"/>
      <c r="J29" s="513"/>
      <c r="L29" s="92"/>
      <c r="M29" s="92"/>
      <c r="N29" s="92"/>
      <c r="O29" s="92"/>
      <c r="P29" s="92"/>
    </row>
    <row r="30" spans="1:20" s="579" customFormat="1" ht="12.75" customHeight="1">
      <c r="A30" s="819"/>
      <c r="B30" s="514" t="s">
        <v>535</v>
      </c>
      <c r="C30" s="587">
        <v>1856178606</v>
      </c>
      <c r="D30" s="587">
        <v>13048319</v>
      </c>
      <c r="E30" s="587">
        <v>3484428</v>
      </c>
      <c r="F30" s="587">
        <v>73898050</v>
      </c>
      <c r="G30" s="587">
        <v>8049609</v>
      </c>
      <c r="H30" s="587">
        <v>17214095</v>
      </c>
      <c r="I30" s="587">
        <v>5755613</v>
      </c>
      <c r="J30" s="587">
        <f t="shared" ref="J30:J35" si="0">SUM(C30:I30)</f>
        <v>1977628720</v>
      </c>
      <c r="L30" s="98"/>
      <c r="M30" s="98"/>
      <c r="N30" s="98"/>
      <c r="O30" s="98"/>
      <c r="P30" s="98"/>
    </row>
    <row r="31" spans="1:20" ht="12.75" customHeight="1">
      <c r="A31" s="509"/>
      <c r="B31" s="515" t="s">
        <v>76</v>
      </c>
      <c r="C31" s="431">
        <v>200000</v>
      </c>
      <c r="D31" s="431">
        <v>0</v>
      </c>
      <c r="E31" s="431">
        <v>0</v>
      </c>
      <c r="F31" s="431">
        <v>344982</v>
      </c>
      <c r="G31" s="431">
        <v>78406</v>
      </c>
      <c r="H31" s="431">
        <v>97000</v>
      </c>
      <c r="I31" s="431">
        <v>0</v>
      </c>
      <c r="J31" s="431">
        <f t="shared" si="0"/>
        <v>720388</v>
      </c>
      <c r="L31" s="92"/>
      <c r="M31" s="92"/>
      <c r="N31" s="92"/>
      <c r="O31" s="92"/>
      <c r="P31" s="92"/>
    </row>
    <row r="32" spans="1:20" ht="12.75" customHeight="1">
      <c r="A32" s="509"/>
      <c r="B32" s="515" t="s">
        <v>77</v>
      </c>
      <c r="C32" s="1466">
        <v>-37468676</v>
      </c>
      <c r="D32" s="1466">
        <v>-4132345</v>
      </c>
      <c r="E32" s="1466">
        <v>0</v>
      </c>
      <c r="F32" s="1466">
        <v>0</v>
      </c>
      <c r="G32" s="1466">
        <v>0</v>
      </c>
      <c r="H32" s="1466">
        <v>-5630705</v>
      </c>
      <c r="I32" s="1466">
        <v>0</v>
      </c>
      <c r="J32" s="1466">
        <f t="shared" si="0"/>
        <v>-47231726</v>
      </c>
      <c r="L32" s="92"/>
      <c r="M32" s="92"/>
      <c r="N32" s="92"/>
      <c r="O32" s="92"/>
      <c r="P32" s="92"/>
    </row>
    <row r="33" spans="1:16" ht="12.75" hidden="1" customHeight="1">
      <c r="A33" s="509"/>
      <c r="B33" s="515" t="s">
        <v>217</v>
      </c>
      <c r="C33" s="431"/>
      <c r="D33" s="431"/>
      <c r="E33" s="431"/>
      <c r="F33" s="431"/>
      <c r="G33" s="431"/>
      <c r="H33" s="431"/>
      <c r="I33" s="431"/>
      <c r="J33" s="431">
        <f t="shared" si="0"/>
        <v>0</v>
      </c>
      <c r="K33" s="586"/>
      <c r="L33" s="577"/>
      <c r="M33" s="92"/>
      <c r="N33" s="92"/>
      <c r="O33" s="92"/>
      <c r="P33" s="92"/>
    </row>
    <row r="34" spans="1:16" ht="12.75" hidden="1" customHeight="1">
      <c r="A34" s="509"/>
      <c r="B34" s="516" t="s">
        <v>523</v>
      </c>
      <c r="C34" s="431"/>
      <c r="D34" s="431"/>
      <c r="E34" s="431"/>
      <c r="F34" s="431"/>
      <c r="G34" s="431"/>
      <c r="H34" s="431"/>
      <c r="I34" s="431"/>
      <c r="J34" s="431">
        <f t="shared" si="0"/>
        <v>0</v>
      </c>
      <c r="L34" s="92"/>
      <c r="M34" s="92"/>
      <c r="N34" s="92"/>
      <c r="O34" s="92"/>
      <c r="P34" s="92"/>
    </row>
    <row r="35" spans="1:16" ht="12.75" hidden="1" customHeight="1">
      <c r="A35" s="509"/>
      <c r="B35" s="515" t="s">
        <v>458</v>
      </c>
      <c r="C35" s="431"/>
      <c r="D35" s="431"/>
      <c r="E35" s="431"/>
      <c r="F35" s="431"/>
      <c r="G35" s="431"/>
      <c r="H35" s="431"/>
      <c r="I35" s="431"/>
      <c r="J35" s="431">
        <f t="shared" si="0"/>
        <v>0</v>
      </c>
      <c r="L35" s="92"/>
      <c r="M35" s="92"/>
      <c r="N35" s="92"/>
      <c r="O35" s="92"/>
      <c r="P35" s="92"/>
    </row>
    <row r="36" spans="1:16" ht="12.75" customHeight="1">
      <c r="A36" s="509"/>
      <c r="B36" s="518" t="s">
        <v>542</v>
      </c>
      <c r="C36" s="519">
        <v>1818909930</v>
      </c>
      <c r="D36" s="519">
        <v>8915974</v>
      </c>
      <c r="E36" s="519">
        <v>3484428</v>
      </c>
      <c r="F36" s="519">
        <v>74243032</v>
      </c>
      <c r="G36" s="519">
        <v>8128015</v>
      </c>
      <c r="H36" s="519">
        <v>11680390</v>
      </c>
      <c r="I36" s="519">
        <v>5755613</v>
      </c>
      <c r="J36" s="519">
        <f t="shared" ref="J36" si="1">SUM(J30:J35)</f>
        <v>1931117382</v>
      </c>
      <c r="L36" s="92"/>
      <c r="M36" s="92"/>
      <c r="N36" s="92"/>
      <c r="O36" s="92"/>
      <c r="P36" s="92"/>
    </row>
    <row r="37" spans="1:16" ht="12.75" customHeight="1">
      <c r="A37" s="92"/>
      <c r="B37" s="515" t="s">
        <v>76</v>
      </c>
      <c r="C37" s="431">
        <v>1981600</v>
      </c>
      <c r="D37" s="431">
        <v>6989997692.9312382</v>
      </c>
      <c r="E37" s="431">
        <v>545895</v>
      </c>
      <c r="F37" s="431">
        <v>35150733898.671494</v>
      </c>
      <c r="G37" s="431">
        <v>30750</v>
      </c>
      <c r="H37" s="431">
        <v>29718</v>
      </c>
      <c r="I37" s="431">
        <v>0</v>
      </c>
      <c r="J37" s="431">
        <f>SUM(C37:I37)</f>
        <v>42143319554.60273</v>
      </c>
      <c r="L37" s="92"/>
      <c r="M37" s="92"/>
      <c r="N37" s="92"/>
      <c r="O37" s="92"/>
      <c r="P37" s="92"/>
    </row>
    <row r="38" spans="1:16" ht="12.75" hidden="1" customHeight="1">
      <c r="A38" s="521"/>
      <c r="B38" s="515" t="s">
        <v>77</v>
      </c>
      <c r="C38" s="431"/>
      <c r="D38" s="431"/>
      <c r="E38" s="431"/>
      <c r="F38" s="431"/>
      <c r="G38" s="431"/>
      <c r="H38" s="431"/>
      <c r="I38" s="431"/>
      <c r="J38" s="431">
        <f>SUM(C38:I38)</f>
        <v>0</v>
      </c>
      <c r="L38" s="522"/>
      <c r="M38" s="92"/>
      <c r="N38" s="523"/>
      <c r="O38" s="522"/>
      <c r="P38" s="523"/>
    </row>
    <row r="39" spans="1:16" ht="12.75" hidden="1" customHeight="1">
      <c r="A39" s="92"/>
      <c r="B39" s="515" t="s">
        <v>78</v>
      </c>
      <c r="C39" s="431"/>
      <c r="D39" s="431"/>
      <c r="E39" s="431"/>
      <c r="F39" s="431"/>
      <c r="G39" s="431"/>
      <c r="H39" s="431"/>
      <c r="I39" s="431"/>
      <c r="J39" s="431">
        <f>SUM(C39:I39)</f>
        <v>0</v>
      </c>
      <c r="L39" s="92"/>
      <c r="M39" s="92"/>
      <c r="N39" s="92"/>
      <c r="O39" s="92"/>
      <c r="P39" s="92"/>
    </row>
    <row r="40" spans="1:16" ht="12.75" hidden="1" customHeight="1">
      <c r="A40" s="521"/>
      <c r="B40" s="515" t="s">
        <v>458</v>
      </c>
      <c r="C40" s="431"/>
      <c r="D40" s="431"/>
      <c r="E40" s="431"/>
      <c r="F40" s="431"/>
      <c r="G40" s="431"/>
      <c r="H40" s="431"/>
      <c r="I40" s="431"/>
      <c r="J40" s="431">
        <f>SUM(C40:I40)</f>
        <v>0</v>
      </c>
      <c r="L40" s="92"/>
      <c r="M40" s="92"/>
      <c r="N40" s="92"/>
      <c r="O40" s="92"/>
      <c r="P40" s="92"/>
    </row>
    <row r="41" spans="1:16" s="829" customFormat="1" ht="12.75" customHeight="1">
      <c r="A41" s="833"/>
      <c r="B41" s="835" t="s">
        <v>543</v>
      </c>
      <c r="C41" s="839">
        <v>1820891530</v>
      </c>
      <c r="D41" s="839">
        <v>6998913666.9312382</v>
      </c>
      <c r="E41" s="839">
        <v>4030323</v>
      </c>
      <c r="F41" s="839">
        <v>35224976930.671494</v>
      </c>
      <c r="G41" s="839">
        <v>8158765</v>
      </c>
      <c r="H41" s="839">
        <v>11710108</v>
      </c>
      <c r="I41" s="839">
        <v>5755613</v>
      </c>
      <c r="J41" s="839">
        <f t="shared" ref="J41" si="2">SUM(J36:J40)</f>
        <v>44074436936.60273</v>
      </c>
      <c r="K41" s="1391"/>
      <c r="L41" s="1114"/>
      <c r="M41" s="828"/>
      <c r="N41" s="828"/>
      <c r="O41" s="828"/>
      <c r="P41" s="828"/>
    </row>
    <row r="42" spans="1:16" s="829" customFormat="1" ht="12.75" customHeight="1">
      <c r="A42" s="833"/>
      <c r="B42" s="1467"/>
      <c r="C42" s="1468"/>
      <c r="D42" s="1468"/>
      <c r="E42" s="1468"/>
      <c r="F42" s="1468"/>
      <c r="G42" s="1468"/>
      <c r="H42" s="1468"/>
      <c r="I42" s="1468"/>
      <c r="J42" s="1468"/>
      <c r="L42" s="1114"/>
      <c r="M42" s="828"/>
      <c r="N42" s="828"/>
      <c r="O42" s="828"/>
      <c r="P42" s="828"/>
    </row>
    <row r="43" spans="1:16" ht="12.75" customHeight="1">
      <c r="A43" s="509"/>
      <c r="B43" s="500" t="s">
        <v>534</v>
      </c>
      <c r="C43" s="526"/>
      <c r="D43" s="527"/>
      <c r="E43" s="526"/>
      <c r="F43" s="527"/>
      <c r="G43" s="527"/>
      <c r="H43" s="527"/>
      <c r="I43" s="527"/>
      <c r="J43" s="527"/>
      <c r="L43" s="523"/>
      <c r="M43" s="92"/>
      <c r="N43" s="92"/>
      <c r="O43" s="92"/>
      <c r="P43" s="92"/>
    </row>
    <row r="44" spans="1:16" ht="12.75" customHeight="1">
      <c r="A44" s="509"/>
      <c r="B44" s="500" t="s">
        <v>202</v>
      </c>
      <c r="C44" s="431">
        <v>0</v>
      </c>
      <c r="D44" s="431">
        <v>0</v>
      </c>
      <c r="E44" s="431">
        <v>0</v>
      </c>
      <c r="F44" s="431">
        <v>0</v>
      </c>
      <c r="G44" s="431">
        <v>0</v>
      </c>
      <c r="H44" s="431">
        <v>0</v>
      </c>
      <c r="I44" s="431">
        <v>0</v>
      </c>
      <c r="J44" s="431">
        <f t="shared" ref="J44:J49" si="3">SUM(C44:I44)</f>
        <v>0</v>
      </c>
      <c r="L44" s="92"/>
      <c r="M44" s="92"/>
      <c r="N44" s="92"/>
      <c r="O44" s="92"/>
      <c r="P44" s="92"/>
    </row>
    <row r="45" spans="1:16" ht="12.75" customHeight="1">
      <c r="A45" s="509"/>
      <c r="B45" s="517" t="s">
        <v>536</v>
      </c>
      <c r="C45" s="431">
        <v>0</v>
      </c>
      <c r="D45" s="431">
        <v>497425</v>
      </c>
      <c r="E45" s="431">
        <v>646341</v>
      </c>
      <c r="F45" s="431">
        <v>5648944</v>
      </c>
      <c r="G45" s="431">
        <v>4096935</v>
      </c>
      <c r="H45" s="431">
        <v>1677723</v>
      </c>
      <c r="I45" s="431">
        <v>1265972</v>
      </c>
      <c r="J45" s="431">
        <f t="shared" si="3"/>
        <v>13833340</v>
      </c>
      <c r="L45" s="561"/>
      <c r="M45" s="561"/>
      <c r="N45" s="92"/>
      <c r="O45" s="92"/>
      <c r="P45" s="92"/>
    </row>
    <row r="46" spans="1:16" ht="12.75" customHeight="1">
      <c r="A46" s="509"/>
      <c r="B46" s="516" t="s">
        <v>79</v>
      </c>
      <c r="C46" s="1466">
        <v>0</v>
      </c>
      <c r="D46" s="1466">
        <v>-429445</v>
      </c>
      <c r="E46" s="1466">
        <v>0</v>
      </c>
      <c r="F46" s="1466">
        <v>0</v>
      </c>
      <c r="G46" s="1466">
        <v>0</v>
      </c>
      <c r="H46" s="1466">
        <v>-52503</v>
      </c>
      <c r="I46" s="1466">
        <v>0</v>
      </c>
      <c r="J46" s="1466">
        <f t="shared" si="3"/>
        <v>-481948</v>
      </c>
      <c r="L46" s="92"/>
      <c r="M46" s="92"/>
      <c r="N46" s="92"/>
      <c r="O46" s="92"/>
      <c r="P46" s="92"/>
    </row>
    <row r="47" spans="1:16" ht="12.75" hidden="1" customHeight="1">
      <c r="A47" s="509"/>
      <c r="B47" s="516" t="s">
        <v>80</v>
      </c>
      <c r="C47" s="431"/>
      <c r="D47" s="431"/>
      <c r="E47" s="431"/>
      <c r="F47" s="431"/>
      <c r="G47" s="431"/>
      <c r="H47" s="431"/>
      <c r="I47" s="431"/>
      <c r="J47" s="431">
        <f t="shared" si="3"/>
        <v>0</v>
      </c>
      <c r="L47" s="92"/>
      <c r="M47" s="92"/>
      <c r="N47" s="92"/>
      <c r="O47" s="92"/>
      <c r="P47" s="92"/>
    </row>
    <row r="48" spans="1:16" ht="12.75" hidden="1" customHeight="1">
      <c r="A48" s="509"/>
      <c r="B48" s="516" t="s">
        <v>544</v>
      </c>
      <c r="C48" s="431"/>
      <c r="D48" s="431"/>
      <c r="E48" s="431"/>
      <c r="F48" s="431"/>
      <c r="G48" s="431"/>
      <c r="H48" s="431"/>
      <c r="I48" s="431"/>
      <c r="J48" s="431">
        <f t="shared" si="3"/>
        <v>0</v>
      </c>
      <c r="L48" s="92"/>
      <c r="M48" s="92"/>
      <c r="N48" s="92"/>
      <c r="O48" s="92"/>
      <c r="P48" s="92"/>
    </row>
    <row r="49" spans="1:16" ht="12.75" hidden="1" customHeight="1">
      <c r="A49" s="509"/>
      <c r="B49" s="515" t="s">
        <v>458</v>
      </c>
      <c r="C49" s="431"/>
      <c r="D49" s="431"/>
      <c r="E49" s="431"/>
      <c r="F49" s="431"/>
      <c r="G49" s="431"/>
      <c r="H49" s="431"/>
      <c r="I49" s="431"/>
      <c r="J49" s="431">
        <f t="shared" si="3"/>
        <v>0</v>
      </c>
      <c r="L49" s="92"/>
      <c r="M49" s="92"/>
      <c r="N49" s="92"/>
      <c r="O49" s="92"/>
      <c r="P49" s="92"/>
    </row>
    <row r="50" spans="1:16" s="579" customFormat="1" ht="12.75" customHeight="1">
      <c r="A50" s="819"/>
      <c r="B50" s="500" t="s">
        <v>542</v>
      </c>
      <c r="C50" s="587">
        <v>0</v>
      </c>
      <c r="D50" s="587">
        <v>67980</v>
      </c>
      <c r="E50" s="587">
        <v>646341</v>
      </c>
      <c r="F50" s="587">
        <v>5648944</v>
      </c>
      <c r="G50" s="587">
        <v>4096935</v>
      </c>
      <c r="H50" s="587">
        <v>1625220</v>
      </c>
      <c r="I50" s="587">
        <v>1265972</v>
      </c>
      <c r="J50" s="795">
        <f t="shared" ref="J50" si="4">SUM(J44:J49)</f>
        <v>13351392</v>
      </c>
      <c r="L50" s="98"/>
      <c r="M50" s="98"/>
      <c r="N50" s="98"/>
      <c r="O50" s="98"/>
      <c r="P50" s="98"/>
    </row>
    <row r="51" spans="1:16" ht="12.75" customHeight="1">
      <c r="A51" s="509"/>
      <c r="B51" s="517" t="s">
        <v>536</v>
      </c>
      <c r="C51" s="431">
        <v>0</v>
      </c>
      <c r="D51" s="431">
        <v>223972949.95990732</v>
      </c>
      <c r="E51" s="431">
        <v>830341</v>
      </c>
      <c r="F51" s="431">
        <v>1784389949.458765</v>
      </c>
      <c r="G51" s="431">
        <v>2157023</v>
      </c>
      <c r="H51" s="431">
        <v>1370621</v>
      </c>
      <c r="I51" s="431">
        <v>1011221</v>
      </c>
      <c r="J51" s="431">
        <f>SUM(C51:I51)</f>
        <v>2013732105.4186723</v>
      </c>
      <c r="L51" s="92"/>
      <c r="M51" s="92"/>
      <c r="N51" s="92"/>
      <c r="O51" s="92"/>
      <c r="P51" s="92"/>
    </row>
    <row r="52" spans="1:16" ht="12.75" hidden="1" customHeight="1">
      <c r="A52" s="509"/>
      <c r="B52" s="516" t="s">
        <v>80</v>
      </c>
      <c r="C52" s="431"/>
      <c r="D52" s="431"/>
      <c r="E52" s="431"/>
      <c r="F52" s="431"/>
      <c r="G52" s="431"/>
      <c r="H52" s="431"/>
      <c r="I52" s="431"/>
      <c r="J52" s="431">
        <f>SUM(C52:I52)</f>
        <v>0</v>
      </c>
      <c r="L52" s="92"/>
      <c r="M52" s="92"/>
      <c r="N52" s="92"/>
      <c r="O52" s="92"/>
      <c r="P52" s="92"/>
    </row>
    <row r="53" spans="1:16" ht="12.75" hidden="1" customHeight="1">
      <c r="A53" s="509"/>
      <c r="B53" s="516" t="s">
        <v>79</v>
      </c>
      <c r="C53" s="519"/>
      <c r="D53" s="519"/>
      <c r="E53" s="519"/>
      <c r="F53" s="519"/>
      <c r="G53" s="519"/>
      <c r="H53" s="519"/>
      <c r="I53" s="519"/>
      <c r="J53" s="587">
        <f>SUM(C53:I53)</f>
        <v>0</v>
      </c>
      <c r="L53" s="92"/>
      <c r="M53" s="92"/>
      <c r="N53" s="92"/>
      <c r="O53" s="92"/>
      <c r="P53" s="92"/>
    </row>
    <row r="54" spans="1:16" ht="12.75" hidden="1" customHeight="1">
      <c r="A54" s="509"/>
      <c r="B54" s="515" t="s">
        <v>458</v>
      </c>
      <c r="C54" s="588"/>
      <c r="D54" s="588"/>
      <c r="E54" s="588"/>
      <c r="F54" s="588"/>
      <c r="G54" s="588"/>
      <c r="H54" s="588"/>
      <c r="I54" s="588"/>
      <c r="J54" s="429">
        <f>SUM(C54:I54)</f>
        <v>0</v>
      </c>
      <c r="L54" s="92"/>
      <c r="M54" s="92"/>
      <c r="N54" s="92"/>
      <c r="O54" s="92"/>
      <c r="P54" s="92"/>
    </row>
    <row r="55" spans="1:16" s="829" customFormat="1" ht="12.75" customHeight="1">
      <c r="A55" s="828"/>
      <c r="B55" s="835" t="s">
        <v>543</v>
      </c>
      <c r="C55" s="838">
        <v>0</v>
      </c>
      <c r="D55" s="834">
        <v>224040929.95990732</v>
      </c>
      <c r="E55" s="834">
        <v>1476682</v>
      </c>
      <c r="F55" s="834">
        <v>1790038893.458765</v>
      </c>
      <c r="G55" s="834">
        <v>6253958</v>
      </c>
      <c r="H55" s="834">
        <v>2995841</v>
      </c>
      <c r="I55" s="834">
        <v>2277193</v>
      </c>
      <c r="J55" s="834">
        <f t="shared" ref="J55" si="5">SUM(J50:J54)</f>
        <v>2027083497.4186723</v>
      </c>
      <c r="K55" s="1391"/>
      <c r="L55" s="828"/>
      <c r="M55" s="828"/>
      <c r="N55" s="828"/>
      <c r="O55" s="828"/>
      <c r="P55" s="828"/>
    </row>
    <row r="56" spans="1:16" s="829" customFormat="1" ht="12.75" customHeight="1">
      <c r="A56" s="828"/>
      <c r="B56" s="1467"/>
      <c r="C56" s="1470"/>
      <c r="D56" s="1471"/>
      <c r="E56" s="1471"/>
      <c r="F56" s="1471"/>
      <c r="G56" s="1471"/>
      <c r="H56" s="1471"/>
      <c r="I56" s="1471"/>
      <c r="J56" s="1471"/>
      <c r="K56" s="1391"/>
      <c r="L56" s="828"/>
      <c r="M56" s="828"/>
      <c r="N56" s="828"/>
      <c r="O56" s="828"/>
      <c r="P56" s="828"/>
    </row>
    <row r="57" spans="1:16" ht="15">
      <c r="A57" s="509"/>
      <c r="B57" s="500" t="s">
        <v>1295</v>
      </c>
      <c r="C57" s="1469"/>
      <c r="D57" s="1469"/>
      <c r="E57" s="1469"/>
      <c r="F57" s="1469"/>
      <c r="G57" s="1469"/>
      <c r="H57" s="1469"/>
      <c r="I57" s="1469"/>
      <c r="J57" s="1469"/>
      <c r="L57" s="92"/>
      <c r="M57" s="92"/>
      <c r="N57" s="92"/>
      <c r="O57" s="92"/>
      <c r="P57" s="92"/>
    </row>
    <row r="58" spans="1:16" s="579" customFormat="1" ht="12.75" customHeight="1">
      <c r="A58" s="819"/>
      <c r="B58" s="514" t="s">
        <v>202</v>
      </c>
      <c r="C58" s="587">
        <v>1856178606</v>
      </c>
      <c r="D58" s="587">
        <v>13048319</v>
      </c>
      <c r="E58" s="587">
        <v>3484428</v>
      </c>
      <c r="F58" s="587">
        <v>73898050</v>
      </c>
      <c r="G58" s="587">
        <v>8049609</v>
      </c>
      <c r="H58" s="587">
        <v>17214095</v>
      </c>
      <c r="I58" s="587">
        <v>5755613</v>
      </c>
      <c r="J58" s="587">
        <f t="shared" ref="J58:J64" si="6">SUM(C58:I58)</f>
        <v>1977628720</v>
      </c>
      <c r="L58" s="98"/>
      <c r="M58" s="98"/>
      <c r="N58" s="98"/>
      <c r="O58" s="98"/>
      <c r="P58" s="98"/>
    </row>
    <row r="59" spans="1:16" ht="12.75" customHeight="1">
      <c r="A59" s="509"/>
      <c r="B59" s="515" t="s">
        <v>76</v>
      </c>
      <c r="C59" s="431">
        <v>200000</v>
      </c>
      <c r="D59" s="431">
        <v>0</v>
      </c>
      <c r="E59" s="431">
        <v>0</v>
      </c>
      <c r="F59" s="431">
        <v>344982</v>
      </c>
      <c r="G59" s="431">
        <v>78406</v>
      </c>
      <c r="H59" s="431">
        <v>97000</v>
      </c>
      <c r="I59" s="431">
        <v>0</v>
      </c>
      <c r="J59" s="431">
        <f t="shared" si="6"/>
        <v>720388</v>
      </c>
      <c r="L59" s="92"/>
      <c r="M59" s="92"/>
      <c r="N59" s="92"/>
      <c r="O59" s="92"/>
      <c r="P59" s="92"/>
    </row>
    <row r="60" spans="1:16" ht="12.75" customHeight="1">
      <c r="A60" s="509"/>
      <c r="B60" s="515" t="s">
        <v>77</v>
      </c>
      <c r="C60" s="431">
        <v>-37468676</v>
      </c>
      <c r="D60" s="431">
        <v>-3702900</v>
      </c>
      <c r="E60" s="431">
        <v>0</v>
      </c>
      <c r="F60" s="431">
        <v>0</v>
      </c>
      <c r="G60" s="431">
        <v>0</v>
      </c>
      <c r="H60" s="431">
        <v>-5578202</v>
      </c>
      <c r="I60" s="431">
        <v>0</v>
      </c>
      <c r="J60" s="176">
        <f t="shared" si="6"/>
        <v>-46749778</v>
      </c>
      <c r="L60" s="92"/>
      <c r="M60" s="92"/>
      <c r="N60" s="92"/>
      <c r="O60" s="92"/>
      <c r="P60" s="92"/>
    </row>
    <row r="61" spans="1:16" ht="12.75" hidden="1" customHeight="1">
      <c r="A61" s="509"/>
      <c r="B61" s="515" t="s">
        <v>217</v>
      </c>
      <c r="C61" s="431">
        <v>0</v>
      </c>
      <c r="D61" s="431">
        <v>0</v>
      </c>
      <c r="E61" s="431">
        <v>0</v>
      </c>
      <c r="F61" s="431">
        <v>0</v>
      </c>
      <c r="G61" s="431">
        <v>0</v>
      </c>
      <c r="H61" s="431">
        <v>0</v>
      </c>
      <c r="I61" s="431">
        <v>0</v>
      </c>
      <c r="J61" s="176">
        <f t="shared" si="6"/>
        <v>0</v>
      </c>
      <c r="L61" s="92"/>
      <c r="M61" s="92"/>
      <c r="N61" s="92"/>
      <c r="O61" s="92"/>
      <c r="P61" s="92"/>
    </row>
    <row r="62" spans="1:16" ht="12.75" customHeight="1">
      <c r="A62" s="509"/>
      <c r="B62" s="515" t="s">
        <v>218</v>
      </c>
      <c r="C62" s="1466">
        <v>0</v>
      </c>
      <c r="D62" s="1466">
        <v>-497425</v>
      </c>
      <c r="E62" s="1466">
        <v>-646341</v>
      </c>
      <c r="F62" s="1466">
        <v>-5648944</v>
      </c>
      <c r="G62" s="1466">
        <v>-4096935</v>
      </c>
      <c r="H62" s="1466">
        <v>-1677723</v>
      </c>
      <c r="I62" s="1466">
        <v>-1265972</v>
      </c>
      <c r="J62" s="107">
        <f t="shared" si="6"/>
        <v>-13833340</v>
      </c>
      <c r="L62" s="92"/>
      <c r="M62" s="92"/>
      <c r="N62" s="92"/>
      <c r="O62" s="92"/>
      <c r="P62" s="92"/>
    </row>
    <row r="63" spans="1:16" ht="12.75" hidden="1" customHeight="1">
      <c r="A63" s="509"/>
      <c r="B63" s="516" t="s">
        <v>82</v>
      </c>
      <c r="C63" s="431">
        <v>0</v>
      </c>
      <c r="D63" s="431">
        <v>0</v>
      </c>
      <c r="E63" s="431">
        <v>0</v>
      </c>
      <c r="F63" s="431">
        <v>0</v>
      </c>
      <c r="G63" s="431">
        <v>0</v>
      </c>
      <c r="H63" s="431">
        <v>0</v>
      </c>
      <c r="I63" s="431">
        <v>0</v>
      </c>
      <c r="J63" s="176">
        <f t="shared" si="6"/>
        <v>0</v>
      </c>
      <c r="M63" s="92"/>
      <c r="N63" s="92"/>
      <c r="O63" s="92"/>
      <c r="P63" s="92"/>
    </row>
    <row r="64" spans="1:16" ht="12.75" hidden="1" customHeight="1">
      <c r="A64" s="509"/>
      <c r="B64" s="515" t="s">
        <v>458</v>
      </c>
      <c r="C64" s="431">
        <v>0</v>
      </c>
      <c r="D64" s="431">
        <v>0</v>
      </c>
      <c r="E64" s="431">
        <v>0</v>
      </c>
      <c r="F64" s="431">
        <v>0</v>
      </c>
      <c r="G64" s="431">
        <v>0</v>
      </c>
      <c r="H64" s="431">
        <v>0</v>
      </c>
      <c r="I64" s="431">
        <v>0</v>
      </c>
      <c r="J64" s="176">
        <f t="shared" si="6"/>
        <v>0</v>
      </c>
      <c r="M64" s="92"/>
      <c r="N64" s="92"/>
      <c r="O64" s="92"/>
      <c r="P64" s="92"/>
    </row>
    <row r="65" spans="1:16" ht="12.75" customHeight="1">
      <c r="A65" s="509"/>
      <c r="B65" s="518" t="s">
        <v>542</v>
      </c>
      <c r="C65" s="519">
        <v>1818909930</v>
      </c>
      <c r="D65" s="519">
        <v>8847994</v>
      </c>
      <c r="E65" s="519">
        <v>2838087</v>
      </c>
      <c r="F65" s="519">
        <v>68594088</v>
      </c>
      <c r="G65" s="519">
        <v>4031080</v>
      </c>
      <c r="H65" s="519">
        <v>10055170</v>
      </c>
      <c r="I65" s="519">
        <v>4489641</v>
      </c>
      <c r="J65" s="1475">
        <f t="shared" ref="J65" si="7">SUM(J58:J64)</f>
        <v>1917765990</v>
      </c>
      <c r="M65" s="92"/>
      <c r="N65" s="92"/>
      <c r="O65" s="92"/>
      <c r="P65" s="92"/>
    </row>
    <row r="66" spans="1:16" ht="12.75" customHeight="1">
      <c r="A66" s="509"/>
      <c r="B66" s="515" t="s">
        <v>76</v>
      </c>
      <c r="C66" s="431">
        <v>1981600</v>
      </c>
      <c r="D66" s="431">
        <v>6989997692.9312382</v>
      </c>
      <c r="E66" s="431">
        <v>545895</v>
      </c>
      <c r="F66" s="431">
        <v>35150733898.671494</v>
      </c>
      <c r="G66" s="431">
        <v>30750</v>
      </c>
      <c r="H66" s="431">
        <v>29718</v>
      </c>
      <c r="I66" s="431">
        <v>0</v>
      </c>
      <c r="J66" s="212">
        <f>SUM(C66:I66)</f>
        <v>42143319554.60273</v>
      </c>
      <c r="L66" s="92"/>
      <c r="M66" s="92"/>
      <c r="N66" s="92"/>
      <c r="O66" s="92"/>
      <c r="P66" s="92"/>
    </row>
    <row r="67" spans="1:16" ht="12.75" customHeight="1">
      <c r="A67" s="509"/>
      <c r="B67" s="515" t="s">
        <v>77</v>
      </c>
      <c r="C67" s="431">
        <v>0</v>
      </c>
      <c r="D67" s="431">
        <v>0</v>
      </c>
      <c r="E67" s="431">
        <v>0</v>
      </c>
      <c r="F67" s="431">
        <v>0</v>
      </c>
      <c r="G67" s="431">
        <v>0</v>
      </c>
      <c r="H67" s="431">
        <v>0</v>
      </c>
      <c r="I67" s="431">
        <v>0</v>
      </c>
      <c r="J67" s="212">
        <f>SUM(C67:I67)</f>
        <v>0</v>
      </c>
      <c r="L67" s="92"/>
      <c r="M67" s="92"/>
      <c r="N67" s="92"/>
      <c r="O67" s="92"/>
      <c r="P67" s="92"/>
    </row>
    <row r="68" spans="1:16" ht="12.75" hidden="1" customHeight="1">
      <c r="A68" s="509"/>
      <c r="B68" s="515" t="s">
        <v>217</v>
      </c>
      <c r="C68" s="431">
        <v>0</v>
      </c>
      <c r="D68" s="431">
        <v>0</v>
      </c>
      <c r="E68" s="431">
        <v>0</v>
      </c>
      <c r="F68" s="431">
        <v>0</v>
      </c>
      <c r="G68" s="431">
        <v>0</v>
      </c>
      <c r="H68" s="431">
        <v>0</v>
      </c>
      <c r="I68" s="431">
        <v>0</v>
      </c>
      <c r="J68" s="212">
        <f>SUM(C68:I68)</f>
        <v>0</v>
      </c>
      <c r="L68" s="92"/>
      <c r="M68" s="92"/>
      <c r="N68" s="92"/>
      <c r="O68" s="92"/>
      <c r="P68" s="92"/>
    </row>
    <row r="69" spans="1:16" ht="12.75" customHeight="1">
      <c r="A69" s="509"/>
      <c r="B69" s="515" t="s">
        <v>218</v>
      </c>
      <c r="C69" s="431">
        <v>0</v>
      </c>
      <c r="D69" s="431">
        <v>-223972949.95990732</v>
      </c>
      <c r="E69" s="431">
        <v>-830341</v>
      </c>
      <c r="F69" s="431">
        <v>-1784389949.458765</v>
      </c>
      <c r="G69" s="431">
        <v>-2157023</v>
      </c>
      <c r="H69" s="431">
        <v>-1370621</v>
      </c>
      <c r="I69" s="431">
        <v>-1011221</v>
      </c>
      <c r="J69" s="212">
        <f>SUM(C69:I69)</f>
        <v>-2013732105.4186723</v>
      </c>
      <c r="L69" s="92"/>
      <c r="M69" s="92"/>
      <c r="N69" s="92"/>
      <c r="O69" s="92"/>
      <c r="P69" s="92"/>
    </row>
    <row r="70" spans="1:16" ht="12.75" hidden="1" customHeight="1">
      <c r="A70" s="509"/>
      <c r="B70" s="515" t="s">
        <v>458</v>
      </c>
      <c r="C70" s="589">
        <v>0</v>
      </c>
      <c r="D70" s="589">
        <v>0</v>
      </c>
      <c r="E70" s="589">
        <v>0</v>
      </c>
      <c r="F70" s="589">
        <v>0</v>
      </c>
      <c r="G70" s="589">
        <v>0</v>
      </c>
      <c r="H70" s="589">
        <v>0</v>
      </c>
      <c r="I70" s="589">
        <v>0</v>
      </c>
      <c r="J70" s="212">
        <f>SUM(C70:I70)</f>
        <v>0</v>
      </c>
      <c r="L70" s="92"/>
      <c r="M70" s="92"/>
      <c r="N70" s="92"/>
      <c r="O70" s="92"/>
      <c r="P70" s="92"/>
    </row>
    <row r="71" spans="1:16" ht="12.75" customHeight="1">
      <c r="A71" s="509"/>
      <c r="B71" s="590" t="s">
        <v>543</v>
      </c>
      <c r="C71" s="591">
        <v>1820891530</v>
      </c>
      <c r="D71" s="591">
        <v>6774872736.9713306</v>
      </c>
      <c r="E71" s="591">
        <v>2553641</v>
      </c>
      <c r="F71" s="591">
        <v>33434938037.21273</v>
      </c>
      <c r="G71" s="591">
        <v>1904807</v>
      </c>
      <c r="H71" s="591">
        <v>8714267</v>
      </c>
      <c r="I71" s="591">
        <v>3478420</v>
      </c>
      <c r="J71" s="1474">
        <f t="shared" ref="J71" si="8">SUM(J65:J70)</f>
        <v>42047353439.184059</v>
      </c>
      <c r="L71" s="561"/>
      <c r="M71" s="92"/>
      <c r="N71" s="92"/>
      <c r="O71" s="92"/>
      <c r="P71" s="92"/>
    </row>
    <row r="72" spans="1:16" ht="12.75" customHeight="1">
      <c r="A72" s="509"/>
      <c r="B72" s="1472"/>
      <c r="C72" s="1473"/>
      <c r="D72" s="1473"/>
      <c r="E72" s="1473"/>
      <c r="F72" s="1473"/>
      <c r="G72" s="1473"/>
      <c r="H72" s="1473"/>
      <c r="I72" s="1473"/>
      <c r="J72" s="1473"/>
      <c r="L72" s="561"/>
      <c r="M72" s="92"/>
      <c r="N72" s="92"/>
      <c r="O72" s="92"/>
      <c r="P72" s="92"/>
    </row>
    <row r="73" spans="1:16" ht="12.75" customHeight="1">
      <c r="A73" s="509"/>
      <c r="B73" s="1472"/>
      <c r="C73" s="1473"/>
      <c r="D73" s="1473"/>
      <c r="E73" s="1473"/>
      <c r="F73" s="1473"/>
      <c r="G73" s="1473"/>
      <c r="H73" s="1473"/>
      <c r="I73" s="1473"/>
      <c r="J73" s="1473"/>
      <c r="L73" s="561"/>
      <c r="M73" s="92"/>
      <c r="N73" s="92"/>
      <c r="O73" s="92"/>
      <c r="P73" s="92"/>
    </row>
    <row r="74" spans="1:16" ht="12.75" customHeight="1">
      <c r="A74" s="509"/>
      <c r="B74" s="1472"/>
      <c r="C74" s="1473"/>
      <c r="D74" s="1473"/>
      <c r="E74" s="1473"/>
      <c r="F74" s="1473"/>
      <c r="G74" s="1473"/>
      <c r="H74" s="1473"/>
      <c r="I74" s="1473"/>
      <c r="J74" s="1473"/>
      <c r="L74" s="561"/>
      <c r="M74" s="92"/>
      <c r="N74" s="92"/>
      <c r="O74" s="92"/>
      <c r="P74" s="92"/>
    </row>
  </sheetData>
  <mergeCells count="2">
    <mergeCell ref="B7:B8"/>
    <mergeCell ref="C7:E7"/>
  </mergeCells>
  <pageMargins left="0.15748031496062992" right="0.19685039370078741" top="0.39370078740157483" bottom="0" header="0.23622047244094491" footer="0"/>
  <pageSetup paperSize="9" scale="80" fitToHeight="0" orientation="landscape" blackAndWhite="1" r:id="rId1"/>
  <ignoredErrors>
    <ignoredError sqref="J36 J50 J65"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W166"/>
  <sheetViews>
    <sheetView zoomScaleNormal="100" workbookViewId="0">
      <pane xSplit="2" ySplit="9" topLeftCell="E53" activePane="bottomRight" state="frozen"/>
      <selection activeCell="E23" sqref="E23"/>
      <selection pane="topRight" activeCell="E23" sqref="E23"/>
      <selection pane="bottomLeft" activeCell="E23" sqref="E23"/>
      <selection pane="bottomRight" activeCell="K80" sqref="K80"/>
    </sheetView>
  </sheetViews>
  <sheetFormatPr defaultColWidth="9.140625" defaultRowHeight="12.75"/>
  <cols>
    <col min="1" max="1" width="1.7109375" style="755" hidden="1" customWidth="1"/>
    <col min="2" max="2" width="34.7109375" style="776" bestFit="1" customWidth="1"/>
    <col min="3" max="3" width="22.5703125" style="727" customWidth="1"/>
    <col min="4" max="8" width="20.7109375" style="727" customWidth="1"/>
    <col min="9" max="9" width="21.85546875" style="727" customWidth="1"/>
    <col min="10" max="12" width="20.7109375" style="727" customWidth="1"/>
    <col min="13" max="13" width="18.5703125" style="755" customWidth="1"/>
    <col min="14" max="14" width="21.140625" style="755" hidden="1" customWidth="1"/>
    <col min="15" max="16" width="15.7109375" style="755" hidden="1" customWidth="1"/>
    <col min="17" max="17" width="19.28515625" style="755" hidden="1" customWidth="1"/>
    <col min="18" max="19" width="0" style="755" hidden="1" customWidth="1"/>
    <col min="20" max="20" width="9.140625" style="755"/>
    <col min="21" max="21" width="16.85546875" style="755" bestFit="1" customWidth="1"/>
    <col min="22" max="16384" width="9.140625" style="755"/>
  </cols>
  <sheetData>
    <row r="1" spans="1:256">
      <c r="G1" s="779">
        <v>-14830870</v>
      </c>
      <c r="H1" s="779">
        <v>-5549768</v>
      </c>
      <c r="I1" s="779">
        <v>-9281102</v>
      </c>
    </row>
    <row r="2" spans="1:256">
      <c r="B2" s="739" t="s">
        <v>662</v>
      </c>
    </row>
    <row r="3" spans="1:256">
      <c r="A3" s="720"/>
      <c r="B3" s="720" t="s">
        <v>923</v>
      </c>
      <c r="C3" s="857"/>
      <c r="D3" s="718"/>
      <c r="E3" s="718"/>
      <c r="F3" s="736"/>
      <c r="G3" s="736"/>
      <c r="H3" s="736"/>
      <c r="I3" s="736"/>
      <c r="J3" s="736"/>
      <c r="K3" s="736"/>
      <c r="L3" s="725" t="s">
        <v>663</v>
      </c>
      <c r="M3" s="720"/>
      <c r="N3" s="720"/>
      <c r="O3" s="720"/>
      <c r="P3" s="720"/>
      <c r="Q3" s="720"/>
      <c r="R3" s="720"/>
      <c r="S3" s="720"/>
      <c r="T3" s="720"/>
      <c r="U3" s="720"/>
      <c r="V3" s="720"/>
      <c r="W3" s="720"/>
      <c r="X3" s="720"/>
      <c r="Y3" s="720"/>
      <c r="Z3" s="720"/>
      <c r="AA3" s="720"/>
      <c r="AB3" s="720"/>
      <c r="AC3" s="720"/>
      <c r="AD3" s="720"/>
      <c r="AE3" s="720"/>
      <c r="AF3" s="720"/>
      <c r="AG3" s="720"/>
      <c r="AH3" s="720"/>
      <c r="AI3" s="720"/>
      <c r="AJ3" s="720"/>
      <c r="AK3" s="720"/>
      <c r="AL3" s="720"/>
      <c r="AM3" s="720"/>
      <c r="AN3" s="720"/>
      <c r="AO3" s="720"/>
      <c r="AP3" s="720"/>
      <c r="AQ3" s="720"/>
      <c r="AR3" s="720"/>
      <c r="AS3" s="720"/>
      <c r="AT3" s="720"/>
      <c r="AU3" s="720"/>
      <c r="AV3" s="720"/>
      <c r="AW3" s="720"/>
      <c r="AX3" s="720"/>
      <c r="AY3" s="720"/>
      <c r="AZ3" s="720"/>
      <c r="BA3" s="720"/>
      <c r="BB3" s="720"/>
      <c r="BC3" s="720"/>
      <c r="BD3" s="720"/>
      <c r="BE3" s="720"/>
      <c r="BF3" s="720"/>
      <c r="BG3" s="720"/>
      <c r="BH3" s="720"/>
      <c r="BI3" s="720"/>
      <c r="BJ3" s="720"/>
      <c r="BK3" s="720"/>
      <c r="BL3" s="720"/>
      <c r="BM3" s="720"/>
      <c r="BN3" s="720"/>
      <c r="BO3" s="720"/>
      <c r="BP3" s="720"/>
      <c r="BQ3" s="720"/>
      <c r="BR3" s="720"/>
      <c r="BS3" s="720"/>
      <c r="BT3" s="720"/>
      <c r="BU3" s="720"/>
      <c r="BV3" s="720"/>
      <c r="BW3" s="720"/>
      <c r="BX3" s="720"/>
      <c r="BY3" s="720"/>
      <c r="BZ3" s="720"/>
      <c r="CA3" s="720"/>
      <c r="CB3" s="720"/>
      <c r="CC3" s="720"/>
      <c r="CD3" s="720"/>
      <c r="CE3" s="720"/>
      <c r="CF3" s="720"/>
      <c r="CG3" s="720"/>
      <c r="CH3" s="720"/>
      <c r="CI3" s="720"/>
      <c r="CJ3" s="720"/>
      <c r="CK3" s="720"/>
      <c r="CL3" s="720"/>
      <c r="CM3" s="720"/>
      <c r="CN3" s="720"/>
      <c r="CO3" s="720"/>
      <c r="CP3" s="720"/>
      <c r="CQ3" s="720"/>
      <c r="CR3" s="720"/>
      <c r="CS3" s="720"/>
      <c r="CT3" s="720"/>
      <c r="CU3" s="720"/>
      <c r="CV3" s="720"/>
      <c r="CW3" s="720"/>
      <c r="CX3" s="720"/>
      <c r="CY3" s="720"/>
      <c r="CZ3" s="720"/>
      <c r="DA3" s="720"/>
      <c r="DB3" s="720"/>
      <c r="DC3" s="720"/>
      <c r="DD3" s="720"/>
      <c r="DE3" s="720"/>
      <c r="DF3" s="720"/>
      <c r="DG3" s="720"/>
      <c r="DH3" s="720"/>
      <c r="DI3" s="720"/>
      <c r="DJ3" s="720"/>
      <c r="DK3" s="720"/>
      <c r="DL3" s="720"/>
      <c r="DM3" s="720"/>
      <c r="DN3" s="720"/>
      <c r="DO3" s="720"/>
      <c r="DP3" s="720"/>
      <c r="DQ3" s="720"/>
      <c r="DR3" s="720"/>
      <c r="DS3" s="720"/>
      <c r="DT3" s="720"/>
      <c r="DU3" s="720"/>
      <c r="DV3" s="720"/>
      <c r="DW3" s="720"/>
      <c r="DX3" s="720"/>
      <c r="DY3" s="720"/>
      <c r="DZ3" s="720"/>
      <c r="EA3" s="720"/>
      <c r="EB3" s="720"/>
      <c r="EC3" s="720"/>
      <c r="ED3" s="720"/>
      <c r="EE3" s="720"/>
      <c r="EF3" s="720"/>
      <c r="EG3" s="720"/>
      <c r="EH3" s="720"/>
      <c r="EI3" s="720"/>
      <c r="EJ3" s="720"/>
      <c r="EK3" s="720"/>
      <c r="EL3" s="720"/>
      <c r="EM3" s="720"/>
      <c r="EN3" s="720"/>
      <c r="EO3" s="720"/>
      <c r="EP3" s="720"/>
      <c r="EQ3" s="720"/>
      <c r="ER3" s="720"/>
      <c r="ES3" s="720"/>
      <c r="ET3" s="720"/>
      <c r="EU3" s="720"/>
      <c r="EV3" s="720"/>
      <c r="EW3" s="720"/>
      <c r="EX3" s="720"/>
      <c r="EY3" s="720"/>
      <c r="EZ3" s="720"/>
      <c r="FA3" s="720"/>
      <c r="FB3" s="720"/>
      <c r="FC3" s="720"/>
      <c r="FD3" s="720"/>
      <c r="FE3" s="720"/>
      <c r="FF3" s="720"/>
      <c r="FG3" s="720"/>
      <c r="FH3" s="720"/>
      <c r="FI3" s="720"/>
      <c r="FJ3" s="720"/>
      <c r="FK3" s="720"/>
      <c r="FL3" s="720"/>
      <c r="FM3" s="720"/>
      <c r="FN3" s="720"/>
      <c r="FO3" s="720"/>
      <c r="FP3" s="720"/>
      <c r="FQ3" s="720"/>
      <c r="FR3" s="720"/>
      <c r="FS3" s="720"/>
      <c r="FT3" s="720"/>
      <c r="FU3" s="720"/>
      <c r="FV3" s="720"/>
      <c r="FW3" s="720"/>
      <c r="FX3" s="720"/>
      <c r="FY3" s="720"/>
      <c r="FZ3" s="720"/>
      <c r="GA3" s="720"/>
      <c r="GB3" s="720"/>
      <c r="GC3" s="720"/>
      <c r="GD3" s="720"/>
      <c r="GE3" s="720"/>
      <c r="GF3" s="720"/>
      <c r="GG3" s="720"/>
      <c r="GH3" s="720"/>
      <c r="GI3" s="720"/>
      <c r="GJ3" s="720"/>
      <c r="GK3" s="720"/>
      <c r="GL3" s="720"/>
      <c r="GM3" s="720"/>
      <c r="GN3" s="720"/>
      <c r="GO3" s="720"/>
      <c r="GP3" s="720"/>
      <c r="GQ3" s="720"/>
      <c r="GR3" s="720"/>
      <c r="GS3" s="720"/>
      <c r="GT3" s="720"/>
      <c r="GU3" s="720"/>
      <c r="GV3" s="720"/>
      <c r="GW3" s="720"/>
      <c r="GX3" s="720"/>
      <c r="GY3" s="720"/>
      <c r="GZ3" s="720"/>
      <c r="HA3" s="720"/>
      <c r="HB3" s="720"/>
      <c r="HC3" s="720"/>
      <c r="HD3" s="720"/>
      <c r="HE3" s="720"/>
      <c r="HF3" s="720"/>
      <c r="HG3" s="720"/>
      <c r="HH3" s="720"/>
      <c r="HI3" s="720"/>
      <c r="HJ3" s="720"/>
      <c r="HK3" s="720"/>
      <c r="HL3" s="720"/>
      <c r="HM3" s="720"/>
      <c r="HN3" s="720"/>
      <c r="HO3" s="720"/>
      <c r="HP3" s="720"/>
      <c r="HQ3" s="720"/>
      <c r="HR3" s="720"/>
      <c r="HS3" s="720"/>
      <c r="HT3" s="720"/>
      <c r="HU3" s="720"/>
      <c r="HV3" s="720"/>
      <c r="HW3" s="720"/>
      <c r="HX3" s="720"/>
      <c r="HY3" s="720"/>
      <c r="HZ3" s="720"/>
      <c r="IA3" s="720"/>
      <c r="IB3" s="720"/>
      <c r="IC3" s="720"/>
      <c r="ID3" s="720"/>
      <c r="IE3" s="720"/>
      <c r="IF3" s="720"/>
      <c r="IG3" s="720"/>
      <c r="IH3" s="720"/>
      <c r="II3" s="720"/>
      <c r="IJ3" s="720"/>
      <c r="IK3" s="720"/>
      <c r="IL3" s="720"/>
      <c r="IM3" s="720"/>
      <c r="IN3" s="720"/>
      <c r="IO3" s="720"/>
      <c r="IP3" s="720"/>
      <c r="IQ3" s="720"/>
      <c r="IR3" s="720"/>
      <c r="IS3" s="720"/>
      <c r="IT3" s="720"/>
      <c r="IU3" s="720"/>
      <c r="IV3" s="720"/>
    </row>
    <row r="4" spans="1:256">
      <c r="A4" s="756"/>
      <c r="B4" s="720" t="s">
        <v>726</v>
      </c>
      <c r="C4" s="736"/>
      <c r="D4" s="736"/>
      <c r="E4" s="736"/>
      <c r="F4" s="736"/>
      <c r="G4" s="725"/>
      <c r="H4" s="736"/>
      <c r="I4" s="736"/>
      <c r="J4" s="736"/>
      <c r="K4" s="736"/>
      <c r="L4" s="879" t="s">
        <v>697</v>
      </c>
      <c r="M4" s="756"/>
      <c r="N4" s="756"/>
      <c r="O4" s="756"/>
      <c r="P4" s="756"/>
      <c r="Q4" s="756"/>
      <c r="R4" s="756"/>
      <c r="S4" s="756"/>
      <c r="T4" s="756"/>
      <c r="U4" s="756"/>
      <c r="V4" s="756"/>
      <c r="W4" s="756"/>
      <c r="X4" s="756"/>
      <c r="Y4" s="756"/>
      <c r="Z4" s="756"/>
      <c r="AA4" s="756"/>
      <c r="AB4" s="756"/>
      <c r="AC4" s="756"/>
      <c r="AD4" s="756"/>
      <c r="AE4" s="756"/>
      <c r="AF4" s="756"/>
      <c r="AG4" s="756"/>
      <c r="AH4" s="756"/>
      <c r="AI4" s="756"/>
      <c r="AJ4" s="756"/>
      <c r="AK4" s="756"/>
      <c r="AL4" s="756"/>
      <c r="AM4" s="756"/>
      <c r="AN4" s="756"/>
      <c r="AO4" s="756"/>
      <c r="AP4" s="756"/>
      <c r="AQ4" s="756"/>
      <c r="AR4" s="756"/>
      <c r="AS4" s="756"/>
      <c r="AT4" s="756"/>
      <c r="AU4" s="756"/>
      <c r="AV4" s="756"/>
      <c r="AW4" s="756"/>
      <c r="AX4" s="756"/>
      <c r="AY4" s="756"/>
      <c r="AZ4" s="756"/>
      <c r="BA4" s="756"/>
      <c r="BB4" s="756"/>
      <c r="BC4" s="756"/>
      <c r="BD4" s="756"/>
      <c r="BE4" s="756"/>
      <c r="BF4" s="756"/>
      <c r="BG4" s="756"/>
      <c r="BH4" s="756"/>
      <c r="BI4" s="756"/>
      <c r="BJ4" s="756"/>
      <c r="BK4" s="756"/>
      <c r="BL4" s="756"/>
      <c r="BM4" s="756"/>
      <c r="BN4" s="756"/>
      <c r="BO4" s="756"/>
      <c r="BP4" s="756"/>
      <c r="BQ4" s="756"/>
      <c r="BR4" s="756"/>
      <c r="BS4" s="756"/>
      <c r="BT4" s="756"/>
      <c r="BU4" s="756"/>
      <c r="BV4" s="756"/>
      <c r="BW4" s="756"/>
      <c r="BX4" s="756"/>
      <c r="BY4" s="756"/>
      <c r="BZ4" s="756"/>
      <c r="CA4" s="756"/>
      <c r="CB4" s="756"/>
      <c r="CC4" s="756"/>
      <c r="CD4" s="756"/>
      <c r="CE4" s="756"/>
      <c r="CF4" s="756"/>
      <c r="CG4" s="756"/>
      <c r="CH4" s="756"/>
      <c r="CI4" s="756"/>
      <c r="CJ4" s="756"/>
      <c r="CK4" s="756"/>
      <c r="CL4" s="756"/>
      <c r="CM4" s="756"/>
      <c r="CN4" s="756"/>
      <c r="CO4" s="756"/>
      <c r="CP4" s="756"/>
      <c r="CQ4" s="756"/>
      <c r="CR4" s="756"/>
      <c r="CS4" s="756"/>
      <c r="CT4" s="756"/>
      <c r="CU4" s="756"/>
      <c r="CV4" s="756"/>
      <c r="CW4" s="756"/>
      <c r="CX4" s="756"/>
      <c r="CY4" s="756"/>
      <c r="CZ4" s="756"/>
      <c r="DA4" s="756"/>
      <c r="DB4" s="756"/>
      <c r="DC4" s="756"/>
      <c r="DD4" s="756"/>
      <c r="DE4" s="756"/>
      <c r="DF4" s="756"/>
      <c r="DG4" s="756"/>
      <c r="DH4" s="756"/>
      <c r="DI4" s="756"/>
      <c r="DJ4" s="756"/>
      <c r="DK4" s="756"/>
      <c r="DL4" s="756"/>
      <c r="DM4" s="756"/>
      <c r="DN4" s="756"/>
      <c r="DO4" s="756"/>
      <c r="DP4" s="756"/>
      <c r="DQ4" s="756"/>
      <c r="DR4" s="756"/>
      <c r="DS4" s="756"/>
      <c r="DT4" s="756"/>
      <c r="DU4" s="756"/>
      <c r="DV4" s="756"/>
      <c r="DW4" s="756"/>
      <c r="DX4" s="756"/>
      <c r="DY4" s="756"/>
      <c r="DZ4" s="756"/>
      <c r="EA4" s="756"/>
      <c r="EB4" s="756"/>
      <c r="EC4" s="756"/>
      <c r="ED4" s="756"/>
      <c r="EE4" s="756"/>
      <c r="EF4" s="756"/>
      <c r="EG4" s="756"/>
      <c r="EH4" s="756"/>
      <c r="EI4" s="756"/>
      <c r="EJ4" s="756"/>
      <c r="EK4" s="756"/>
      <c r="EL4" s="756"/>
      <c r="EM4" s="756"/>
      <c r="EN4" s="756"/>
      <c r="EO4" s="756"/>
      <c r="EP4" s="756"/>
      <c r="EQ4" s="756"/>
      <c r="ER4" s="756"/>
      <c r="ES4" s="756"/>
      <c r="ET4" s="756"/>
      <c r="EU4" s="756"/>
      <c r="EV4" s="756"/>
      <c r="EW4" s="756"/>
      <c r="EX4" s="756"/>
      <c r="EY4" s="756"/>
      <c r="EZ4" s="756"/>
      <c r="FA4" s="756"/>
      <c r="FB4" s="756"/>
      <c r="FC4" s="756"/>
      <c r="FD4" s="756"/>
      <c r="FE4" s="756"/>
      <c r="FF4" s="756"/>
      <c r="FG4" s="756"/>
      <c r="FH4" s="756"/>
      <c r="FI4" s="756"/>
      <c r="FJ4" s="756"/>
      <c r="FK4" s="756"/>
      <c r="FL4" s="756"/>
      <c r="FM4" s="756"/>
      <c r="FN4" s="756"/>
      <c r="FO4" s="756"/>
      <c r="FP4" s="756"/>
      <c r="FQ4" s="756"/>
      <c r="FR4" s="756"/>
      <c r="FS4" s="756"/>
      <c r="FT4" s="756"/>
      <c r="FU4" s="756"/>
      <c r="FV4" s="756"/>
      <c r="FW4" s="756"/>
      <c r="FX4" s="756"/>
      <c r="FY4" s="756"/>
      <c r="FZ4" s="756"/>
      <c r="GA4" s="756"/>
      <c r="GB4" s="756"/>
      <c r="GC4" s="756"/>
      <c r="GD4" s="756"/>
      <c r="GE4" s="756"/>
      <c r="GF4" s="756"/>
      <c r="GG4" s="756"/>
      <c r="GH4" s="756"/>
      <c r="GI4" s="756"/>
      <c r="GJ4" s="756"/>
      <c r="GK4" s="756"/>
      <c r="GL4" s="756"/>
      <c r="GM4" s="756"/>
      <c r="GN4" s="756"/>
      <c r="GO4" s="756"/>
      <c r="GP4" s="756"/>
      <c r="GQ4" s="756"/>
      <c r="GR4" s="756"/>
      <c r="GS4" s="756"/>
      <c r="GT4" s="756"/>
      <c r="GU4" s="756"/>
      <c r="GV4" s="756"/>
      <c r="GW4" s="756"/>
      <c r="GX4" s="756"/>
      <c r="GY4" s="756"/>
      <c r="GZ4" s="756"/>
      <c r="HA4" s="756"/>
      <c r="HB4" s="756"/>
      <c r="HC4" s="756"/>
      <c r="HD4" s="756"/>
      <c r="HE4" s="756"/>
      <c r="HF4" s="756"/>
      <c r="HG4" s="756"/>
      <c r="HH4" s="756"/>
      <c r="HI4" s="756"/>
      <c r="HJ4" s="756"/>
      <c r="HK4" s="756"/>
      <c r="HL4" s="756"/>
      <c r="HM4" s="756"/>
      <c r="HN4" s="756"/>
      <c r="HO4" s="756"/>
      <c r="HP4" s="756"/>
      <c r="HQ4" s="756"/>
      <c r="HR4" s="756"/>
      <c r="HS4" s="756"/>
      <c r="HT4" s="756"/>
      <c r="HU4" s="756"/>
      <c r="HV4" s="756"/>
      <c r="HW4" s="756"/>
      <c r="HX4" s="756"/>
      <c r="HY4" s="756"/>
      <c r="HZ4" s="756"/>
      <c r="IA4" s="756"/>
      <c r="IB4" s="756"/>
      <c r="IC4" s="756"/>
      <c r="ID4" s="756"/>
      <c r="IE4" s="756"/>
      <c r="IF4" s="756"/>
      <c r="IG4" s="756"/>
      <c r="IH4" s="756"/>
      <c r="II4" s="756"/>
      <c r="IJ4" s="756"/>
      <c r="IK4" s="756"/>
      <c r="IL4" s="756"/>
      <c r="IM4" s="756"/>
      <c r="IN4" s="756"/>
      <c r="IO4" s="756"/>
      <c r="IP4" s="756"/>
      <c r="IQ4" s="756"/>
      <c r="IR4" s="756"/>
      <c r="IS4" s="756"/>
      <c r="IT4" s="756"/>
      <c r="IU4" s="756"/>
      <c r="IV4" s="756"/>
    </row>
    <row r="5" spans="1:256">
      <c r="A5" s="756"/>
      <c r="B5" s="757" t="s">
        <v>1</v>
      </c>
      <c r="C5" s="2003" t="s">
        <v>727</v>
      </c>
      <c r="D5" s="2004"/>
      <c r="E5" s="2004"/>
      <c r="F5" s="2005"/>
      <c r="G5" s="2006" t="s">
        <v>141</v>
      </c>
      <c r="H5" s="2007"/>
      <c r="I5" s="2007"/>
      <c r="J5" s="2008"/>
      <c r="K5" s="2003" t="s">
        <v>728</v>
      </c>
      <c r="L5" s="2005"/>
      <c r="M5" s="756"/>
      <c r="N5" s="756"/>
      <c r="O5" s="756"/>
      <c r="P5" s="756"/>
      <c r="Q5" s="756"/>
      <c r="R5" s="756"/>
      <c r="S5" s="756"/>
      <c r="T5" s="756"/>
      <c r="U5" s="756"/>
      <c r="V5" s="756"/>
      <c r="W5" s="756"/>
      <c r="X5" s="756"/>
      <c r="Y5" s="756"/>
      <c r="Z5" s="756"/>
      <c r="AA5" s="756"/>
      <c r="AB5" s="756"/>
      <c r="AC5" s="756"/>
      <c r="AD5" s="756"/>
      <c r="AE5" s="756"/>
      <c r="AF5" s="756"/>
      <c r="AG5" s="756"/>
      <c r="AH5" s="756"/>
      <c r="AI5" s="756"/>
      <c r="AJ5" s="756"/>
      <c r="AK5" s="756"/>
      <c r="AL5" s="756"/>
      <c r="AM5" s="756"/>
      <c r="AN5" s="756"/>
      <c r="AO5" s="756"/>
      <c r="AP5" s="756"/>
      <c r="AQ5" s="756"/>
      <c r="AR5" s="756"/>
      <c r="AS5" s="756"/>
      <c r="AT5" s="756"/>
      <c r="AU5" s="756"/>
      <c r="AV5" s="756"/>
      <c r="AW5" s="756"/>
      <c r="AX5" s="756"/>
      <c r="AY5" s="756"/>
      <c r="AZ5" s="756"/>
      <c r="BA5" s="756"/>
      <c r="BB5" s="756"/>
      <c r="BC5" s="756"/>
      <c r="BD5" s="756"/>
      <c r="BE5" s="756"/>
      <c r="BF5" s="756"/>
      <c r="BG5" s="756"/>
      <c r="BH5" s="756"/>
      <c r="BI5" s="756"/>
      <c r="BJ5" s="756"/>
      <c r="BK5" s="756"/>
      <c r="BL5" s="756"/>
      <c r="BM5" s="756"/>
      <c r="BN5" s="756"/>
      <c r="BO5" s="756"/>
      <c r="BP5" s="756"/>
      <c r="BQ5" s="756"/>
      <c r="BR5" s="756"/>
      <c r="BS5" s="756"/>
      <c r="BT5" s="756"/>
      <c r="BU5" s="756"/>
      <c r="BV5" s="756"/>
      <c r="BW5" s="756"/>
      <c r="BX5" s="756"/>
      <c r="BY5" s="756"/>
      <c r="BZ5" s="756"/>
      <c r="CA5" s="756"/>
      <c r="CB5" s="756"/>
      <c r="CC5" s="756"/>
      <c r="CD5" s="756"/>
      <c r="CE5" s="756"/>
      <c r="CF5" s="756"/>
      <c r="CG5" s="756"/>
      <c r="CH5" s="756"/>
      <c r="CI5" s="756"/>
      <c r="CJ5" s="756"/>
      <c r="CK5" s="756"/>
      <c r="CL5" s="756"/>
      <c r="CM5" s="756"/>
      <c r="CN5" s="756"/>
      <c r="CO5" s="756"/>
      <c r="CP5" s="756"/>
      <c r="CQ5" s="756"/>
      <c r="CR5" s="756"/>
      <c r="CS5" s="756"/>
      <c r="CT5" s="756"/>
      <c r="CU5" s="756"/>
      <c r="CV5" s="756"/>
      <c r="CW5" s="756"/>
      <c r="CX5" s="756"/>
      <c r="CY5" s="756"/>
      <c r="CZ5" s="756"/>
      <c r="DA5" s="756"/>
      <c r="DB5" s="756"/>
      <c r="DC5" s="756"/>
      <c r="DD5" s="756"/>
      <c r="DE5" s="756"/>
      <c r="DF5" s="756"/>
      <c r="DG5" s="756"/>
      <c r="DH5" s="756"/>
      <c r="DI5" s="756"/>
      <c r="DJ5" s="756"/>
      <c r="DK5" s="756"/>
      <c r="DL5" s="756"/>
      <c r="DM5" s="756"/>
      <c r="DN5" s="756"/>
      <c r="DO5" s="756"/>
      <c r="DP5" s="756"/>
      <c r="DQ5" s="756"/>
      <c r="DR5" s="756"/>
      <c r="DS5" s="756"/>
      <c r="DT5" s="756"/>
      <c r="DU5" s="756"/>
      <c r="DV5" s="756"/>
      <c r="DW5" s="756"/>
      <c r="DX5" s="756"/>
      <c r="DY5" s="756"/>
      <c r="DZ5" s="756"/>
      <c r="EA5" s="756"/>
      <c r="EB5" s="756"/>
      <c r="EC5" s="756"/>
      <c r="ED5" s="756"/>
      <c r="EE5" s="756"/>
      <c r="EF5" s="756"/>
      <c r="EG5" s="756"/>
      <c r="EH5" s="756"/>
      <c r="EI5" s="756"/>
      <c r="EJ5" s="756"/>
      <c r="EK5" s="756"/>
      <c r="EL5" s="756"/>
      <c r="EM5" s="756"/>
      <c r="EN5" s="756"/>
      <c r="EO5" s="756"/>
      <c r="EP5" s="756"/>
      <c r="EQ5" s="756"/>
      <c r="ER5" s="756"/>
      <c r="ES5" s="756"/>
      <c r="ET5" s="756"/>
      <c r="EU5" s="756"/>
      <c r="EV5" s="756"/>
      <c r="EW5" s="756"/>
      <c r="EX5" s="756"/>
      <c r="EY5" s="756"/>
      <c r="EZ5" s="756"/>
      <c r="FA5" s="756"/>
      <c r="FB5" s="756"/>
      <c r="FC5" s="756"/>
      <c r="FD5" s="756"/>
      <c r="FE5" s="756"/>
      <c r="FF5" s="756"/>
      <c r="FG5" s="756"/>
      <c r="FH5" s="756"/>
      <c r="FI5" s="756"/>
      <c r="FJ5" s="756"/>
      <c r="FK5" s="756"/>
      <c r="FL5" s="756"/>
      <c r="FM5" s="756"/>
      <c r="FN5" s="756"/>
      <c r="FO5" s="756"/>
      <c r="FP5" s="756"/>
      <c r="FQ5" s="756"/>
      <c r="FR5" s="756"/>
      <c r="FS5" s="756"/>
      <c r="FT5" s="756"/>
      <c r="FU5" s="756"/>
      <c r="FV5" s="756"/>
      <c r="FW5" s="756"/>
      <c r="FX5" s="756"/>
      <c r="FY5" s="756"/>
      <c r="FZ5" s="756"/>
      <c r="GA5" s="756"/>
      <c r="GB5" s="756"/>
      <c r="GC5" s="756"/>
      <c r="GD5" s="756"/>
      <c r="GE5" s="756"/>
      <c r="GF5" s="756"/>
      <c r="GG5" s="756"/>
      <c r="GH5" s="756"/>
      <c r="GI5" s="756"/>
      <c r="GJ5" s="756"/>
      <c r="GK5" s="756"/>
      <c r="GL5" s="756"/>
      <c r="GM5" s="756"/>
      <c r="GN5" s="756"/>
      <c r="GO5" s="756"/>
      <c r="GP5" s="756"/>
      <c r="GQ5" s="756"/>
      <c r="GR5" s="756"/>
      <c r="GS5" s="756"/>
      <c r="GT5" s="756"/>
      <c r="GU5" s="756"/>
      <c r="GV5" s="756"/>
      <c r="GW5" s="756"/>
      <c r="GX5" s="756"/>
      <c r="GY5" s="756"/>
      <c r="GZ5" s="756"/>
      <c r="HA5" s="756"/>
      <c r="HB5" s="756"/>
      <c r="HC5" s="756"/>
      <c r="HD5" s="756"/>
      <c r="HE5" s="756"/>
      <c r="HF5" s="756"/>
      <c r="HG5" s="756"/>
      <c r="HH5" s="756"/>
      <c r="HI5" s="756"/>
      <c r="HJ5" s="756"/>
      <c r="HK5" s="756"/>
      <c r="HL5" s="756"/>
      <c r="HM5" s="756"/>
      <c r="HN5" s="756"/>
      <c r="HO5" s="756"/>
      <c r="HP5" s="756"/>
      <c r="HQ5" s="756"/>
      <c r="HR5" s="756"/>
      <c r="HS5" s="756"/>
      <c r="HT5" s="756"/>
      <c r="HU5" s="756"/>
      <c r="HV5" s="756"/>
      <c r="HW5" s="756"/>
      <c r="HX5" s="756"/>
      <c r="HY5" s="756"/>
      <c r="HZ5" s="756"/>
      <c r="IA5" s="756"/>
      <c r="IB5" s="756"/>
      <c r="IC5" s="756"/>
      <c r="ID5" s="756"/>
      <c r="IE5" s="756"/>
      <c r="IF5" s="756"/>
      <c r="IG5" s="756"/>
      <c r="IH5" s="756"/>
      <c r="II5" s="756"/>
      <c r="IJ5" s="756"/>
      <c r="IK5" s="756"/>
      <c r="IL5" s="756"/>
      <c r="IM5" s="756"/>
      <c r="IN5" s="756"/>
      <c r="IO5" s="756"/>
      <c r="IP5" s="756"/>
      <c r="IQ5" s="756"/>
      <c r="IR5" s="756"/>
      <c r="IS5" s="756"/>
      <c r="IT5" s="756"/>
      <c r="IU5" s="756"/>
      <c r="IV5" s="756"/>
    </row>
    <row r="6" spans="1:256" s="760" customFormat="1">
      <c r="A6" s="758"/>
      <c r="B6" s="759"/>
      <c r="C6" s="858" t="s">
        <v>214</v>
      </c>
      <c r="D6" s="858" t="s">
        <v>76</v>
      </c>
      <c r="E6" s="858" t="s">
        <v>729</v>
      </c>
      <c r="F6" s="858" t="s">
        <v>214</v>
      </c>
      <c r="G6" s="858" t="s">
        <v>730</v>
      </c>
      <c r="H6" s="858"/>
      <c r="I6" s="858" t="s">
        <v>731</v>
      </c>
      <c r="J6" s="858" t="s">
        <v>730</v>
      </c>
      <c r="K6" s="858" t="s">
        <v>214</v>
      </c>
      <c r="L6" s="858" t="s">
        <v>214</v>
      </c>
      <c r="M6" s="758"/>
      <c r="N6" s="758"/>
      <c r="O6" s="758"/>
      <c r="P6" s="758"/>
      <c r="Q6" s="758"/>
      <c r="R6" s="758"/>
      <c r="S6" s="758"/>
      <c r="T6" s="758"/>
      <c r="U6" s="758"/>
      <c r="V6" s="758"/>
      <c r="W6" s="758"/>
      <c r="X6" s="758"/>
      <c r="Y6" s="758"/>
      <c r="Z6" s="758"/>
      <c r="AA6" s="758"/>
      <c r="AB6" s="758"/>
      <c r="AC6" s="758"/>
      <c r="AD6" s="758"/>
      <c r="AE6" s="758"/>
      <c r="AF6" s="758"/>
      <c r="AG6" s="758"/>
      <c r="AH6" s="758"/>
      <c r="AI6" s="758"/>
      <c r="AJ6" s="758"/>
      <c r="AK6" s="758"/>
      <c r="AL6" s="758"/>
      <c r="AM6" s="758"/>
      <c r="AN6" s="758"/>
      <c r="AO6" s="758"/>
      <c r="AP6" s="758"/>
      <c r="AQ6" s="758"/>
      <c r="AR6" s="758"/>
      <c r="AS6" s="758"/>
      <c r="AT6" s="758"/>
      <c r="AU6" s="758"/>
      <c r="AV6" s="758"/>
      <c r="AW6" s="758"/>
      <c r="AX6" s="758"/>
      <c r="AY6" s="758"/>
      <c r="AZ6" s="758"/>
      <c r="BA6" s="758"/>
      <c r="BB6" s="758"/>
      <c r="BC6" s="758"/>
      <c r="BD6" s="758"/>
      <c r="BE6" s="758"/>
      <c r="BF6" s="758"/>
      <c r="BG6" s="758"/>
      <c r="BH6" s="758"/>
      <c r="BI6" s="758"/>
      <c r="BJ6" s="758"/>
      <c r="BK6" s="758"/>
      <c r="BL6" s="758"/>
      <c r="BM6" s="758"/>
      <c r="BN6" s="758"/>
      <c r="BO6" s="758"/>
      <c r="BP6" s="758"/>
      <c r="BQ6" s="758"/>
      <c r="BR6" s="758"/>
      <c r="BS6" s="758"/>
      <c r="BT6" s="758"/>
      <c r="BU6" s="758"/>
      <c r="BV6" s="758"/>
      <c r="BW6" s="758"/>
      <c r="BX6" s="758"/>
      <c r="BY6" s="758"/>
      <c r="BZ6" s="758"/>
      <c r="CA6" s="758"/>
      <c r="CB6" s="758"/>
      <c r="CC6" s="758"/>
      <c r="CD6" s="758"/>
      <c r="CE6" s="758"/>
      <c r="CF6" s="758"/>
      <c r="CG6" s="758"/>
      <c r="CH6" s="758"/>
      <c r="CI6" s="758"/>
      <c r="CJ6" s="758"/>
      <c r="CK6" s="758"/>
      <c r="CL6" s="758"/>
      <c r="CM6" s="758"/>
      <c r="CN6" s="758"/>
      <c r="CO6" s="758"/>
      <c r="CP6" s="758"/>
      <c r="CQ6" s="758"/>
      <c r="CR6" s="758"/>
      <c r="CS6" s="758"/>
      <c r="CT6" s="758"/>
      <c r="CU6" s="758"/>
      <c r="CV6" s="758"/>
      <c r="CW6" s="758"/>
      <c r="CX6" s="758"/>
      <c r="CY6" s="758"/>
      <c r="CZ6" s="758"/>
      <c r="DA6" s="758"/>
      <c r="DB6" s="758"/>
      <c r="DC6" s="758"/>
      <c r="DD6" s="758"/>
      <c r="DE6" s="758"/>
      <c r="DF6" s="758"/>
      <c r="DG6" s="758"/>
      <c r="DH6" s="758"/>
      <c r="DI6" s="758"/>
      <c r="DJ6" s="758"/>
      <c r="DK6" s="758"/>
      <c r="DL6" s="758"/>
      <c r="DM6" s="758"/>
      <c r="DN6" s="758"/>
      <c r="DO6" s="758"/>
      <c r="DP6" s="758"/>
      <c r="DQ6" s="758"/>
      <c r="DR6" s="758"/>
      <c r="DS6" s="758"/>
      <c r="DT6" s="758"/>
      <c r="DU6" s="758"/>
      <c r="DV6" s="758"/>
      <c r="DW6" s="758"/>
      <c r="DX6" s="758"/>
      <c r="DY6" s="758"/>
      <c r="DZ6" s="758"/>
      <c r="EA6" s="758"/>
      <c r="EB6" s="758"/>
      <c r="EC6" s="758"/>
      <c r="ED6" s="758"/>
      <c r="EE6" s="758"/>
      <c r="EF6" s="758"/>
      <c r="EG6" s="758"/>
      <c r="EH6" s="758"/>
      <c r="EI6" s="758"/>
      <c r="EJ6" s="758"/>
      <c r="EK6" s="758"/>
      <c r="EL6" s="758"/>
      <c r="EM6" s="758"/>
      <c r="EN6" s="758"/>
      <c r="EO6" s="758"/>
      <c r="EP6" s="758"/>
      <c r="EQ6" s="758"/>
      <c r="ER6" s="758"/>
      <c r="ES6" s="758"/>
      <c r="ET6" s="758"/>
      <c r="EU6" s="758"/>
      <c r="EV6" s="758"/>
      <c r="EW6" s="758"/>
      <c r="EX6" s="758"/>
      <c r="EY6" s="758"/>
      <c r="EZ6" s="758"/>
      <c r="FA6" s="758"/>
      <c r="FB6" s="758"/>
      <c r="FC6" s="758"/>
      <c r="FD6" s="758"/>
      <c r="FE6" s="758"/>
      <c r="FF6" s="758"/>
      <c r="FG6" s="758"/>
      <c r="FH6" s="758"/>
      <c r="FI6" s="758"/>
      <c r="FJ6" s="758"/>
      <c r="FK6" s="758"/>
      <c r="FL6" s="758"/>
      <c r="FM6" s="758"/>
      <c r="FN6" s="758"/>
      <c r="FO6" s="758"/>
      <c r="FP6" s="758"/>
      <c r="FQ6" s="758"/>
      <c r="FR6" s="758"/>
      <c r="FS6" s="758"/>
      <c r="FT6" s="758"/>
      <c r="FU6" s="758"/>
      <c r="FV6" s="758"/>
      <c r="FW6" s="758"/>
      <c r="FX6" s="758"/>
      <c r="FY6" s="758"/>
      <c r="FZ6" s="758"/>
      <c r="GA6" s="758"/>
      <c r="GB6" s="758"/>
      <c r="GC6" s="758"/>
      <c r="GD6" s="758"/>
      <c r="GE6" s="758"/>
      <c r="GF6" s="758"/>
      <c r="GG6" s="758"/>
      <c r="GH6" s="758"/>
      <c r="GI6" s="758"/>
      <c r="GJ6" s="758"/>
      <c r="GK6" s="758"/>
      <c r="GL6" s="758"/>
      <c r="GM6" s="758"/>
      <c r="GN6" s="758"/>
      <c r="GO6" s="758"/>
      <c r="GP6" s="758"/>
      <c r="GQ6" s="758"/>
      <c r="GR6" s="758"/>
      <c r="GS6" s="758"/>
      <c r="GT6" s="758"/>
      <c r="GU6" s="758"/>
      <c r="GV6" s="758"/>
      <c r="GW6" s="758"/>
      <c r="GX6" s="758"/>
      <c r="GY6" s="758"/>
      <c r="GZ6" s="758"/>
      <c r="HA6" s="758"/>
      <c r="HB6" s="758"/>
      <c r="HC6" s="758"/>
      <c r="HD6" s="758"/>
      <c r="HE6" s="758"/>
      <c r="HF6" s="758"/>
      <c r="HG6" s="758"/>
      <c r="HH6" s="758"/>
      <c r="HI6" s="758"/>
      <c r="HJ6" s="758"/>
      <c r="HK6" s="758"/>
      <c r="HL6" s="758"/>
      <c r="HM6" s="758"/>
      <c r="HN6" s="758"/>
      <c r="HO6" s="758"/>
      <c r="HP6" s="758"/>
      <c r="HQ6" s="758"/>
      <c r="HR6" s="758"/>
      <c r="HS6" s="758"/>
      <c r="HT6" s="758"/>
      <c r="HU6" s="758"/>
      <c r="HV6" s="758"/>
      <c r="HW6" s="758"/>
      <c r="HX6" s="758"/>
      <c r="HY6" s="758"/>
      <c r="HZ6" s="758"/>
      <c r="IA6" s="758"/>
      <c r="IB6" s="758"/>
      <c r="IC6" s="758"/>
      <c r="ID6" s="758"/>
      <c r="IE6" s="758"/>
      <c r="IF6" s="758"/>
      <c r="IG6" s="758"/>
      <c r="IH6" s="758"/>
      <c r="II6" s="758"/>
      <c r="IJ6" s="758"/>
      <c r="IK6" s="758"/>
      <c r="IL6" s="758"/>
      <c r="IM6" s="758"/>
      <c r="IN6" s="758"/>
      <c r="IO6" s="758"/>
      <c r="IP6" s="758"/>
      <c r="IQ6" s="758"/>
      <c r="IR6" s="758"/>
      <c r="IS6" s="758"/>
      <c r="IT6" s="758"/>
      <c r="IU6" s="758"/>
      <c r="IV6" s="758"/>
    </row>
    <row r="7" spans="1:256" s="760" customFormat="1" ht="14.25" customHeight="1">
      <c r="A7" s="758"/>
      <c r="B7" s="759"/>
      <c r="C7" s="859" t="s">
        <v>732</v>
      </c>
      <c r="D7" s="858"/>
      <c r="E7" s="858"/>
      <c r="F7" s="859" t="s">
        <v>733</v>
      </c>
      <c r="G7" s="975">
        <v>42460</v>
      </c>
      <c r="H7" s="858" t="s">
        <v>734</v>
      </c>
      <c r="I7" s="858" t="s">
        <v>735</v>
      </c>
      <c r="J7" s="859" t="s">
        <v>733</v>
      </c>
      <c r="K7" s="859" t="s">
        <v>733</v>
      </c>
      <c r="L7" s="859" t="s">
        <v>736</v>
      </c>
      <c r="M7" s="758"/>
      <c r="N7" s="758"/>
      <c r="O7" s="758"/>
      <c r="P7" s="758"/>
      <c r="Q7" s="758"/>
      <c r="R7" s="758"/>
      <c r="S7" s="758"/>
      <c r="T7" s="758"/>
      <c r="U7" s="758"/>
      <c r="V7" s="758"/>
      <c r="W7" s="758"/>
      <c r="X7" s="758"/>
      <c r="Y7" s="758"/>
      <c r="Z7" s="758"/>
      <c r="AA7" s="758"/>
      <c r="AB7" s="758"/>
      <c r="AC7" s="758"/>
      <c r="AD7" s="758"/>
      <c r="AE7" s="758"/>
      <c r="AF7" s="758"/>
      <c r="AG7" s="758"/>
      <c r="AH7" s="758"/>
      <c r="AI7" s="758"/>
      <c r="AJ7" s="758"/>
      <c r="AK7" s="758"/>
      <c r="AL7" s="758"/>
      <c r="AM7" s="758"/>
      <c r="AN7" s="758"/>
      <c r="AO7" s="758"/>
      <c r="AP7" s="758"/>
      <c r="AQ7" s="758"/>
      <c r="AR7" s="758"/>
      <c r="AS7" s="758"/>
      <c r="AT7" s="758"/>
      <c r="AU7" s="758"/>
      <c r="AV7" s="758"/>
      <c r="AW7" s="758"/>
      <c r="AX7" s="758"/>
      <c r="AY7" s="758"/>
      <c r="AZ7" s="758"/>
      <c r="BA7" s="758"/>
      <c r="BB7" s="758"/>
      <c r="BC7" s="758"/>
      <c r="BD7" s="758"/>
      <c r="BE7" s="758"/>
      <c r="BF7" s="758"/>
      <c r="BG7" s="758"/>
      <c r="BH7" s="758"/>
      <c r="BI7" s="758"/>
      <c r="BJ7" s="758"/>
      <c r="BK7" s="758"/>
      <c r="BL7" s="758"/>
      <c r="BM7" s="758"/>
      <c r="BN7" s="758"/>
      <c r="BO7" s="758"/>
      <c r="BP7" s="758"/>
      <c r="BQ7" s="758"/>
      <c r="BR7" s="758"/>
      <c r="BS7" s="758"/>
      <c r="BT7" s="758"/>
      <c r="BU7" s="758"/>
      <c r="BV7" s="758"/>
      <c r="BW7" s="758"/>
      <c r="BX7" s="758"/>
      <c r="BY7" s="758"/>
      <c r="BZ7" s="758"/>
      <c r="CA7" s="758"/>
      <c r="CB7" s="758"/>
      <c r="CC7" s="758"/>
      <c r="CD7" s="758"/>
      <c r="CE7" s="758"/>
      <c r="CF7" s="758"/>
      <c r="CG7" s="758"/>
      <c r="CH7" s="758"/>
      <c r="CI7" s="758"/>
      <c r="CJ7" s="758"/>
      <c r="CK7" s="758"/>
      <c r="CL7" s="758"/>
      <c r="CM7" s="758"/>
      <c r="CN7" s="758"/>
      <c r="CO7" s="758"/>
      <c r="CP7" s="758"/>
      <c r="CQ7" s="758"/>
      <c r="CR7" s="758"/>
      <c r="CS7" s="758"/>
      <c r="CT7" s="758"/>
      <c r="CU7" s="758"/>
      <c r="CV7" s="758"/>
      <c r="CW7" s="758"/>
      <c r="CX7" s="758"/>
      <c r="CY7" s="758"/>
      <c r="CZ7" s="758"/>
      <c r="DA7" s="758"/>
      <c r="DB7" s="758"/>
      <c r="DC7" s="758"/>
      <c r="DD7" s="758"/>
      <c r="DE7" s="758"/>
      <c r="DF7" s="758"/>
      <c r="DG7" s="758"/>
      <c r="DH7" s="758"/>
      <c r="DI7" s="758"/>
      <c r="DJ7" s="758"/>
      <c r="DK7" s="758"/>
      <c r="DL7" s="758"/>
      <c r="DM7" s="758"/>
      <c r="DN7" s="758"/>
      <c r="DO7" s="758"/>
      <c r="DP7" s="758"/>
      <c r="DQ7" s="758"/>
      <c r="DR7" s="758"/>
      <c r="DS7" s="758"/>
      <c r="DT7" s="758"/>
      <c r="DU7" s="758"/>
      <c r="DV7" s="758"/>
      <c r="DW7" s="758"/>
      <c r="DX7" s="758"/>
      <c r="DY7" s="758"/>
      <c r="DZ7" s="758"/>
      <c r="EA7" s="758"/>
      <c r="EB7" s="758"/>
      <c r="EC7" s="758"/>
      <c r="ED7" s="758"/>
      <c r="EE7" s="758"/>
      <c r="EF7" s="758"/>
      <c r="EG7" s="758"/>
      <c r="EH7" s="758"/>
      <c r="EI7" s="758"/>
      <c r="EJ7" s="758"/>
      <c r="EK7" s="758"/>
      <c r="EL7" s="758"/>
      <c r="EM7" s="758"/>
      <c r="EN7" s="758"/>
      <c r="EO7" s="758"/>
      <c r="EP7" s="758"/>
      <c r="EQ7" s="758"/>
      <c r="ER7" s="758"/>
      <c r="ES7" s="758"/>
      <c r="ET7" s="758"/>
      <c r="EU7" s="758"/>
      <c r="EV7" s="758"/>
      <c r="EW7" s="758"/>
      <c r="EX7" s="758"/>
      <c r="EY7" s="758"/>
      <c r="EZ7" s="758"/>
      <c r="FA7" s="758"/>
      <c r="FB7" s="758"/>
      <c r="FC7" s="758"/>
      <c r="FD7" s="758"/>
      <c r="FE7" s="758"/>
      <c r="FF7" s="758"/>
      <c r="FG7" s="758"/>
      <c r="FH7" s="758"/>
      <c r="FI7" s="758"/>
      <c r="FJ7" s="758"/>
      <c r="FK7" s="758"/>
      <c r="FL7" s="758"/>
      <c r="FM7" s="758"/>
      <c r="FN7" s="758"/>
      <c r="FO7" s="758"/>
      <c r="FP7" s="758"/>
      <c r="FQ7" s="758"/>
      <c r="FR7" s="758"/>
      <c r="FS7" s="758"/>
      <c r="FT7" s="758"/>
      <c r="FU7" s="758"/>
      <c r="FV7" s="758"/>
      <c r="FW7" s="758"/>
      <c r="FX7" s="758"/>
      <c r="FY7" s="758"/>
      <c r="FZ7" s="758"/>
      <c r="GA7" s="758"/>
      <c r="GB7" s="758"/>
      <c r="GC7" s="758"/>
      <c r="GD7" s="758"/>
      <c r="GE7" s="758"/>
      <c r="GF7" s="758"/>
      <c r="GG7" s="758"/>
      <c r="GH7" s="758"/>
      <c r="GI7" s="758"/>
      <c r="GJ7" s="758"/>
      <c r="GK7" s="758"/>
      <c r="GL7" s="758"/>
      <c r="GM7" s="758"/>
      <c r="GN7" s="758"/>
      <c r="GO7" s="758"/>
      <c r="GP7" s="758"/>
      <c r="GQ7" s="758"/>
      <c r="GR7" s="758"/>
      <c r="GS7" s="758"/>
      <c r="GT7" s="758"/>
      <c r="GU7" s="758"/>
      <c r="GV7" s="758"/>
      <c r="GW7" s="758"/>
      <c r="GX7" s="758"/>
      <c r="GY7" s="758"/>
      <c r="GZ7" s="758"/>
      <c r="HA7" s="758"/>
      <c r="HB7" s="758"/>
      <c r="HC7" s="758"/>
      <c r="HD7" s="758"/>
      <c r="HE7" s="758"/>
      <c r="HF7" s="758"/>
      <c r="HG7" s="758"/>
      <c r="HH7" s="758"/>
      <c r="HI7" s="758"/>
      <c r="HJ7" s="758"/>
      <c r="HK7" s="758"/>
      <c r="HL7" s="758"/>
      <c r="HM7" s="758"/>
      <c r="HN7" s="758"/>
      <c r="HO7" s="758"/>
      <c r="HP7" s="758"/>
      <c r="HQ7" s="758"/>
      <c r="HR7" s="758"/>
      <c r="HS7" s="758"/>
      <c r="HT7" s="758"/>
      <c r="HU7" s="758"/>
      <c r="HV7" s="758"/>
      <c r="HW7" s="758"/>
      <c r="HX7" s="758"/>
      <c r="HY7" s="758"/>
      <c r="HZ7" s="758"/>
      <c r="IA7" s="758"/>
      <c r="IB7" s="758"/>
      <c r="IC7" s="758"/>
      <c r="ID7" s="758"/>
      <c r="IE7" s="758"/>
      <c r="IF7" s="758"/>
      <c r="IG7" s="758"/>
      <c r="IH7" s="758"/>
      <c r="II7" s="758"/>
      <c r="IJ7" s="758"/>
      <c r="IK7" s="758"/>
      <c r="IL7" s="758"/>
      <c r="IM7" s="758"/>
      <c r="IN7" s="758"/>
      <c r="IO7" s="758"/>
      <c r="IP7" s="758"/>
      <c r="IQ7" s="758"/>
      <c r="IR7" s="758"/>
      <c r="IS7" s="758"/>
      <c r="IT7" s="758"/>
      <c r="IU7" s="758"/>
      <c r="IV7" s="758"/>
    </row>
    <row r="8" spans="1:256">
      <c r="A8" s="761"/>
      <c r="B8" s="759"/>
      <c r="C8" s="860"/>
      <c r="D8" s="1924"/>
      <c r="E8" s="1924"/>
      <c r="F8" s="1924"/>
      <c r="G8" s="1924"/>
      <c r="H8" s="1924"/>
      <c r="I8" s="1924"/>
      <c r="J8" s="1924"/>
      <c r="K8" s="1924"/>
      <c r="L8" s="1924"/>
      <c r="M8" s="761"/>
      <c r="N8" s="761"/>
      <c r="O8" s="761"/>
      <c r="P8" s="761"/>
      <c r="Q8" s="761"/>
      <c r="R8" s="761"/>
      <c r="S8" s="761"/>
      <c r="T8" s="761"/>
      <c r="U8" s="761"/>
      <c r="V8" s="761"/>
      <c r="W8" s="761"/>
      <c r="X8" s="761"/>
      <c r="Y8" s="761"/>
      <c r="Z8" s="761"/>
      <c r="AA8" s="761"/>
      <c r="AB8" s="761"/>
      <c r="AC8" s="761"/>
      <c r="AD8" s="761"/>
      <c r="AE8" s="761"/>
      <c r="AF8" s="761"/>
      <c r="AG8" s="761"/>
      <c r="AH8" s="761"/>
      <c r="AI8" s="761"/>
      <c r="AJ8" s="761"/>
      <c r="AK8" s="761"/>
      <c r="AL8" s="761"/>
      <c r="AM8" s="761"/>
      <c r="AN8" s="761"/>
      <c r="AO8" s="761"/>
      <c r="AP8" s="761"/>
      <c r="AQ8" s="761"/>
      <c r="AR8" s="761"/>
      <c r="AS8" s="761"/>
      <c r="AT8" s="761"/>
      <c r="AU8" s="761"/>
      <c r="AV8" s="761"/>
      <c r="AW8" s="761"/>
      <c r="AX8" s="761"/>
      <c r="AY8" s="761"/>
      <c r="AZ8" s="761"/>
      <c r="BA8" s="761"/>
      <c r="BB8" s="761"/>
      <c r="BC8" s="761"/>
      <c r="BD8" s="761"/>
      <c r="BE8" s="761"/>
      <c r="BF8" s="761"/>
      <c r="BG8" s="761"/>
      <c r="BH8" s="761"/>
      <c r="BI8" s="761"/>
      <c r="BJ8" s="761"/>
      <c r="BK8" s="761"/>
      <c r="BL8" s="761"/>
      <c r="BM8" s="761"/>
      <c r="BN8" s="761"/>
      <c r="BO8" s="761"/>
      <c r="BP8" s="761"/>
      <c r="BQ8" s="761"/>
      <c r="BR8" s="761"/>
      <c r="BS8" s="761"/>
      <c r="BT8" s="761"/>
      <c r="BU8" s="761"/>
      <c r="BV8" s="761"/>
      <c r="BW8" s="761"/>
      <c r="BX8" s="761"/>
      <c r="BY8" s="761"/>
      <c r="BZ8" s="761"/>
      <c r="CA8" s="761"/>
      <c r="CB8" s="761"/>
      <c r="CC8" s="761"/>
      <c r="CD8" s="761"/>
      <c r="CE8" s="761"/>
      <c r="CF8" s="761"/>
      <c r="CG8" s="761"/>
      <c r="CH8" s="761"/>
      <c r="CI8" s="761"/>
      <c r="CJ8" s="761"/>
      <c r="CK8" s="761"/>
      <c r="CL8" s="761"/>
      <c r="CM8" s="761"/>
      <c r="CN8" s="761"/>
      <c r="CO8" s="761"/>
      <c r="CP8" s="761"/>
      <c r="CQ8" s="761"/>
      <c r="CR8" s="761"/>
      <c r="CS8" s="761"/>
      <c r="CT8" s="761"/>
      <c r="CU8" s="761"/>
      <c r="CV8" s="761"/>
      <c r="CW8" s="761"/>
      <c r="CX8" s="761"/>
      <c r="CY8" s="761"/>
      <c r="CZ8" s="761"/>
      <c r="DA8" s="761"/>
      <c r="DB8" s="761"/>
      <c r="DC8" s="761"/>
      <c r="DD8" s="761"/>
      <c r="DE8" s="761"/>
      <c r="DF8" s="761"/>
      <c r="DG8" s="761"/>
      <c r="DH8" s="761"/>
      <c r="DI8" s="761"/>
      <c r="DJ8" s="761"/>
      <c r="DK8" s="761"/>
      <c r="DL8" s="761"/>
      <c r="DM8" s="761"/>
      <c r="DN8" s="761"/>
      <c r="DO8" s="761"/>
      <c r="DP8" s="761"/>
      <c r="DQ8" s="761"/>
      <c r="DR8" s="761"/>
      <c r="DS8" s="761"/>
      <c r="DT8" s="761"/>
      <c r="DU8" s="761"/>
      <c r="DV8" s="761"/>
      <c r="DW8" s="761"/>
      <c r="DX8" s="761"/>
      <c r="DY8" s="761"/>
      <c r="DZ8" s="761"/>
      <c r="EA8" s="761"/>
      <c r="EB8" s="761"/>
      <c r="EC8" s="761"/>
      <c r="ED8" s="761"/>
      <c r="EE8" s="761"/>
      <c r="EF8" s="761"/>
      <c r="EG8" s="761"/>
      <c r="EH8" s="761"/>
      <c r="EI8" s="761"/>
      <c r="EJ8" s="761"/>
      <c r="EK8" s="761"/>
      <c r="EL8" s="761"/>
      <c r="EM8" s="761"/>
      <c r="EN8" s="761"/>
      <c r="EO8" s="761"/>
      <c r="EP8" s="761"/>
      <c r="EQ8" s="761"/>
      <c r="ER8" s="761"/>
      <c r="ES8" s="761"/>
      <c r="ET8" s="761"/>
      <c r="EU8" s="761"/>
      <c r="EV8" s="761"/>
      <c r="EW8" s="761"/>
      <c r="EX8" s="761"/>
      <c r="EY8" s="761"/>
      <c r="EZ8" s="761"/>
      <c r="FA8" s="761"/>
      <c r="FB8" s="761"/>
      <c r="FC8" s="761"/>
      <c r="FD8" s="761"/>
      <c r="FE8" s="761"/>
      <c r="FF8" s="761"/>
      <c r="FG8" s="761"/>
      <c r="FH8" s="761"/>
      <c r="FI8" s="761"/>
      <c r="FJ8" s="761"/>
      <c r="FK8" s="761"/>
      <c r="FL8" s="761"/>
      <c r="FM8" s="761"/>
      <c r="FN8" s="761"/>
      <c r="FO8" s="761"/>
      <c r="FP8" s="761"/>
      <c r="FQ8" s="761"/>
      <c r="FR8" s="761"/>
      <c r="FS8" s="761"/>
      <c r="FT8" s="761"/>
      <c r="FU8" s="761"/>
      <c r="FV8" s="761"/>
      <c r="FW8" s="761"/>
      <c r="FX8" s="761"/>
      <c r="FY8" s="761"/>
      <c r="FZ8" s="761"/>
      <c r="GA8" s="761"/>
      <c r="GB8" s="761"/>
      <c r="GC8" s="761"/>
      <c r="GD8" s="761"/>
      <c r="GE8" s="761"/>
      <c r="GF8" s="761"/>
      <c r="GG8" s="761"/>
      <c r="GH8" s="761"/>
      <c r="GI8" s="761"/>
      <c r="GJ8" s="761"/>
      <c r="GK8" s="761"/>
      <c r="GL8" s="761"/>
      <c r="GM8" s="761"/>
      <c r="GN8" s="761"/>
      <c r="GO8" s="761"/>
      <c r="GP8" s="761"/>
      <c r="GQ8" s="761"/>
      <c r="GR8" s="761"/>
      <c r="GS8" s="761"/>
      <c r="GT8" s="761"/>
      <c r="GU8" s="761"/>
      <c r="GV8" s="761"/>
      <c r="GW8" s="761"/>
      <c r="GX8" s="761"/>
      <c r="GY8" s="761"/>
      <c r="GZ8" s="761"/>
      <c r="HA8" s="761"/>
      <c r="HB8" s="761"/>
      <c r="HC8" s="761"/>
      <c r="HD8" s="761"/>
      <c r="HE8" s="761"/>
      <c r="HF8" s="761"/>
      <c r="HG8" s="761"/>
      <c r="HH8" s="761"/>
      <c r="HI8" s="761"/>
      <c r="HJ8" s="761"/>
      <c r="HK8" s="761"/>
      <c r="HL8" s="761"/>
      <c r="HM8" s="761"/>
      <c r="HN8" s="761"/>
      <c r="HO8" s="761"/>
      <c r="HP8" s="761"/>
      <c r="HQ8" s="761"/>
      <c r="HR8" s="761"/>
      <c r="HS8" s="761"/>
      <c r="HT8" s="761"/>
      <c r="HU8" s="761"/>
      <c r="HV8" s="761"/>
      <c r="HW8" s="761"/>
      <c r="HX8" s="761"/>
      <c r="HY8" s="761"/>
      <c r="HZ8" s="761"/>
      <c r="IA8" s="761"/>
      <c r="IB8" s="761"/>
      <c r="IC8" s="761"/>
      <c r="ID8" s="761"/>
      <c r="IE8" s="761"/>
      <c r="IF8" s="761"/>
      <c r="IG8" s="761"/>
      <c r="IH8" s="761"/>
      <c r="II8" s="761"/>
      <c r="IJ8" s="761"/>
      <c r="IK8" s="761"/>
      <c r="IL8" s="761"/>
      <c r="IM8" s="761"/>
      <c r="IN8" s="761"/>
      <c r="IO8" s="761"/>
      <c r="IP8" s="761"/>
      <c r="IQ8" s="761"/>
      <c r="IR8" s="761"/>
      <c r="IS8" s="761"/>
      <c r="IT8" s="761"/>
      <c r="IU8" s="761"/>
      <c r="IV8" s="761"/>
    </row>
    <row r="9" spans="1:256">
      <c r="A9" s="761"/>
      <c r="B9" s="762"/>
      <c r="C9" s="861"/>
      <c r="D9" s="862"/>
      <c r="E9" s="862"/>
      <c r="F9" s="862"/>
      <c r="G9" s="862"/>
      <c r="H9" s="862"/>
      <c r="I9" s="862"/>
      <c r="J9" s="862"/>
      <c r="K9" s="862"/>
      <c r="L9" s="862"/>
      <c r="M9" s="761"/>
      <c r="N9" s="761"/>
      <c r="O9" s="761"/>
      <c r="P9" s="761"/>
      <c r="Q9" s="761"/>
      <c r="R9" s="761"/>
      <c r="S9" s="761"/>
      <c r="T9" s="761"/>
      <c r="U9" s="761"/>
      <c r="V9" s="761"/>
      <c r="W9" s="761"/>
      <c r="X9" s="761"/>
      <c r="Y9" s="761"/>
      <c r="Z9" s="761"/>
      <c r="AA9" s="761"/>
      <c r="AB9" s="761"/>
      <c r="AC9" s="761"/>
      <c r="AD9" s="761"/>
      <c r="AE9" s="761"/>
      <c r="AF9" s="761"/>
      <c r="AG9" s="761"/>
      <c r="AH9" s="761"/>
      <c r="AI9" s="761"/>
      <c r="AJ9" s="761"/>
      <c r="AK9" s="761"/>
      <c r="AL9" s="761"/>
      <c r="AM9" s="761"/>
      <c r="AN9" s="761"/>
      <c r="AO9" s="761"/>
      <c r="AP9" s="761"/>
      <c r="AQ9" s="761"/>
      <c r="AR9" s="761"/>
      <c r="AS9" s="761"/>
      <c r="AT9" s="761"/>
      <c r="AU9" s="761"/>
      <c r="AV9" s="761"/>
      <c r="AW9" s="761"/>
      <c r="AX9" s="761"/>
      <c r="AY9" s="761"/>
      <c r="AZ9" s="761"/>
      <c r="BA9" s="761"/>
      <c r="BB9" s="761"/>
      <c r="BC9" s="761"/>
      <c r="BD9" s="761"/>
      <c r="BE9" s="761"/>
      <c r="BF9" s="761"/>
      <c r="BG9" s="761"/>
      <c r="BH9" s="761"/>
      <c r="BI9" s="761"/>
      <c r="BJ9" s="761"/>
      <c r="BK9" s="761"/>
      <c r="BL9" s="761"/>
      <c r="BM9" s="761"/>
      <c r="BN9" s="761"/>
      <c r="BO9" s="761"/>
      <c r="BP9" s="761"/>
      <c r="BQ9" s="761"/>
      <c r="BR9" s="761"/>
      <c r="BS9" s="761"/>
      <c r="BT9" s="761"/>
      <c r="BU9" s="761"/>
      <c r="BV9" s="761"/>
      <c r="BW9" s="761"/>
      <c r="BX9" s="761"/>
      <c r="BY9" s="761"/>
      <c r="BZ9" s="761"/>
      <c r="CA9" s="761"/>
      <c r="CB9" s="761"/>
      <c r="CC9" s="761"/>
      <c r="CD9" s="761"/>
      <c r="CE9" s="761"/>
      <c r="CF9" s="761"/>
      <c r="CG9" s="761"/>
      <c r="CH9" s="761"/>
      <c r="CI9" s="761"/>
      <c r="CJ9" s="761"/>
      <c r="CK9" s="761"/>
      <c r="CL9" s="761"/>
      <c r="CM9" s="761"/>
      <c r="CN9" s="761"/>
      <c r="CO9" s="761"/>
      <c r="CP9" s="761"/>
      <c r="CQ9" s="761"/>
      <c r="CR9" s="761"/>
      <c r="CS9" s="761"/>
      <c r="CT9" s="761"/>
      <c r="CU9" s="761"/>
      <c r="CV9" s="761"/>
      <c r="CW9" s="761"/>
      <c r="CX9" s="761"/>
      <c r="CY9" s="761"/>
      <c r="CZ9" s="761"/>
      <c r="DA9" s="761"/>
      <c r="DB9" s="761"/>
      <c r="DC9" s="761"/>
      <c r="DD9" s="761"/>
      <c r="DE9" s="761"/>
      <c r="DF9" s="761"/>
      <c r="DG9" s="761"/>
      <c r="DH9" s="761"/>
      <c r="DI9" s="761"/>
      <c r="DJ9" s="761"/>
      <c r="DK9" s="761"/>
      <c r="DL9" s="761"/>
      <c r="DM9" s="761"/>
      <c r="DN9" s="761"/>
      <c r="DO9" s="761"/>
      <c r="DP9" s="761"/>
      <c r="DQ9" s="761"/>
      <c r="DR9" s="761"/>
      <c r="DS9" s="761"/>
      <c r="DT9" s="761"/>
      <c r="DU9" s="761"/>
      <c r="DV9" s="761"/>
      <c r="DW9" s="761"/>
      <c r="DX9" s="761"/>
      <c r="DY9" s="761"/>
      <c r="DZ9" s="761"/>
      <c r="EA9" s="761"/>
      <c r="EB9" s="761"/>
      <c r="EC9" s="761"/>
      <c r="ED9" s="761"/>
      <c r="EE9" s="761"/>
      <c r="EF9" s="761"/>
      <c r="EG9" s="761"/>
      <c r="EH9" s="761"/>
      <c r="EI9" s="761"/>
      <c r="EJ9" s="761"/>
      <c r="EK9" s="761"/>
      <c r="EL9" s="761"/>
      <c r="EM9" s="761"/>
      <c r="EN9" s="761"/>
      <c r="EO9" s="761"/>
      <c r="EP9" s="761"/>
      <c r="EQ9" s="761"/>
      <c r="ER9" s="761"/>
      <c r="ES9" s="761"/>
      <c r="ET9" s="761"/>
      <c r="EU9" s="761"/>
      <c r="EV9" s="761"/>
      <c r="EW9" s="761"/>
      <c r="EX9" s="761"/>
      <c r="EY9" s="761"/>
      <c r="EZ9" s="761"/>
      <c r="FA9" s="761"/>
      <c r="FB9" s="761"/>
      <c r="FC9" s="761"/>
      <c r="FD9" s="761"/>
      <c r="FE9" s="761"/>
      <c r="FF9" s="761"/>
      <c r="FG9" s="761"/>
      <c r="FH9" s="761"/>
      <c r="FI9" s="761"/>
      <c r="FJ9" s="761"/>
      <c r="FK9" s="761"/>
      <c r="FL9" s="761"/>
      <c r="FM9" s="761"/>
      <c r="FN9" s="761"/>
      <c r="FO9" s="761"/>
      <c r="FP9" s="761"/>
      <c r="FQ9" s="761"/>
      <c r="FR9" s="761"/>
      <c r="FS9" s="761"/>
      <c r="FT9" s="761"/>
      <c r="FU9" s="761"/>
      <c r="FV9" s="761"/>
      <c r="FW9" s="761"/>
      <c r="FX9" s="761"/>
      <c r="FY9" s="761"/>
      <c r="FZ9" s="761"/>
      <c r="GA9" s="761"/>
      <c r="GB9" s="761"/>
      <c r="GC9" s="761"/>
      <c r="GD9" s="761"/>
      <c r="GE9" s="761"/>
      <c r="GF9" s="761"/>
      <c r="GG9" s="761"/>
      <c r="GH9" s="761"/>
      <c r="GI9" s="761"/>
      <c r="GJ9" s="761"/>
      <c r="GK9" s="761"/>
      <c r="GL9" s="761"/>
      <c r="GM9" s="761"/>
      <c r="GN9" s="761"/>
      <c r="GO9" s="761"/>
      <c r="GP9" s="761"/>
      <c r="GQ9" s="761"/>
      <c r="GR9" s="761"/>
      <c r="GS9" s="761"/>
      <c r="GT9" s="761"/>
      <c r="GU9" s="761"/>
      <c r="GV9" s="761"/>
      <c r="GW9" s="761"/>
      <c r="GX9" s="761"/>
      <c r="GY9" s="761"/>
      <c r="GZ9" s="761"/>
      <c r="HA9" s="761"/>
      <c r="HB9" s="761"/>
      <c r="HC9" s="761"/>
      <c r="HD9" s="761"/>
      <c r="HE9" s="761"/>
      <c r="HF9" s="761"/>
      <c r="HG9" s="761"/>
      <c r="HH9" s="761"/>
      <c r="HI9" s="761"/>
      <c r="HJ9" s="761"/>
      <c r="HK9" s="761"/>
      <c r="HL9" s="761"/>
      <c r="HM9" s="761"/>
      <c r="HN9" s="761"/>
      <c r="HO9" s="761"/>
      <c r="HP9" s="761"/>
      <c r="HQ9" s="761"/>
      <c r="HR9" s="761"/>
      <c r="HS9" s="761"/>
      <c r="HT9" s="761"/>
      <c r="HU9" s="761"/>
      <c r="HV9" s="761"/>
      <c r="HW9" s="761"/>
      <c r="HX9" s="761"/>
      <c r="HY9" s="761"/>
      <c r="HZ9" s="761"/>
      <c r="IA9" s="761"/>
      <c r="IB9" s="761"/>
      <c r="IC9" s="761"/>
      <c r="ID9" s="761"/>
      <c r="IE9" s="761"/>
      <c r="IF9" s="761"/>
      <c r="IG9" s="761"/>
      <c r="IH9" s="761"/>
      <c r="II9" s="761"/>
      <c r="IJ9" s="761"/>
      <c r="IK9" s="761"/>
      <c r="IL9" s="761"/>
      <c r="IM9" s="761"/>
      <c r="IN9" s="761"/>
      <c r="IO9" s="761"/>
      <c r="IP9" s="761"/>
      <c r="IQ9" s="761"/>
      <c r="IR9" s="761"/>
      <c r="IS9" s="761"/>
      <c r="IT9" s="761"/>
      <c r="IU9" s="761"/>
      <c r="IV9" s="761"/>
    </row>
    <row r="10" spans="1:256">
      <c r="B10" s="763" t="s">
        <v>737</v>
      </c>
      <c r="C10" s="722"/>
      <c r="D10" s="722"/>
      <c r="E10" s="722"/>
      <c r="F10" s="722"/>
      <c r="G10" s="722"/>
      <c r="H10" s="722"/>
      <c r="I10" s="722"/>
      <c r="J10" s="722"/>
      <c r="K10" s="722"/>
      <c r="L10" s="722"/>
    </row>
    <row r="11" spans="1:256">
      <c r="B11" s="764" t="s">
        <v>738</v>
      </c>
      <c r="C11" s="863">
        <v>1818909930</v>
      </c>
      <c r="D11" s="863">
        <v>1981600</v>
      </c>
      <c r="E11" s="863"/>
      <c r="F11" s="722">
        <v>1820891530</v>
      </c>
      <c r="G11" s="722">
        <v>0</v>
      </c>
      <c r="H11" s="722">
        <v>0</v>
      </c>
      <c r="I11" s="722">
        <v>0</v>
      </c>
      <c r="J11" s="722">
        <v>0</v>
      </c>
      <c r="K11" s="722">
        <v>1820891530</v>
      </c>
      <c r="L11" s="722">
        <v>1818909930</v>
      </c>
      <c r="M11" s="729"/>
      <c r="N11" s="729"/>
    </row>
    <row r="12" spans="1:256" s="765" customFormat="1">
      <c r="B12" s="766"/>
      <c r="C12" s="864">
        <v>-1856178606</v>
      </c>
      <c r="D12" s="864">
        <v>-200000</v>
      </c>
      <c r="E12" s="864">
        <v>-37468676</v>
      </c>
      <c r="F12" s="865">
        <v>-1818909930</v>
      </c>
      <c r="G12" s="865">
        <v>0</v>
      </c>
      <c r="H12" s="865">
        <v>0</v>
      </c>
      <c r="I12" s="865">
        <v>0</v>
      </c>
      <c r="J12" s="865">
        <v>0</v>
      </c>
      <c r="K12" s="865">
        <v>-1818909930</v>
      </c>
      <c r="L12" s="865">
        <v>-1856178606</v>
      </c>
      <c r="M12" s="767"/>
      <c r="N12" s="767">
        <v>0</v>
      </c>
      <c r="Q12" s="755"/>
    </row>
    <row r="13" spans="1:256">
      <c r="B13" s="764"/>
      <c r="C13" s="863"/>
      <c r="D13" s="863"/>
      <c r="E13" s="863"/>
      <c r="F13" s="722"/>
      <c r="G13" s="722"/>
      <c r="H13" s="722"/>
      <c r="I13" s="722"/>
      <c r="J13" s="722"/>
      <c r="K13" s="722"/>
      <c r="L13" s="722"/>
    </row>
    <row r="14" spans="1:256">
      <c r="B14" s="764" t="s">
        <v>739</v>
      </c>
      <c r="C14" s="863">
        <v>9854973</v>
      </c>
      <c r="D14" s="722">
        <v>0</v>
      </c>
      <c r="E14" s="722"/>
      <c r="F14" s="722">
        <v>9854973</v>
      </c>
      <c r="G14" s="722">
        <v>1006979</v>
      </c>
      <c r="H14" s="722">
        <v>101517</v>
      </c>
      <c r="I14" s="722"/>
      <c r="J14" s="722">
        <v>1108496</v>
      </c>
      <c r="K14" s="722">
        <v>8746477</v>
      </c>
      <c r="L14" s="722">
        <v>8847994</v>
      </c>
    </row>
    <row r="15" spans="1:256" s="765" customFormat="1">
      <c r="B15" s="766"/>
      <c r="C15" s="865">
        <v>-16298206</v>
      </c>
      <c r="D15" s="865">
        <v>0</v>
      </c>
      <c r="E15" s="865">
        <v>-6443233</v>
      </c>
      <c r="F15" s="865">
        <v>-9854973</v>
      </c>
      <c r="G15" s="865">
        <v>-3249887</v>
      </c>
      <c r="H15" s="865">
        <v>-497425</v>
      </c>
      <c r="I15" s="865">
        <v>-2740333</v>
      </c>
      <c r="J15" s="865">
        <v>-1006979</v>
      </c>
      <c r="K15" s="865">
        <v>-8847994</v>
      </c>
      <c r="L15" s="865">
        <v>-13048319</v>
      </c>
      <c r="N15" s="768">
        <v>0</v>
      </c>
      <c r="Q15" s="755"/>
    </row>
    <row r="16" spans="1:256" s="765" customFormat="1">
      <c r="B16" s="766"/>
      <c r="C16" s="722"/>
      <c r="D16" s="865"/>
      <c r="E16" s="865"/>
      <c r="F16" s="865"/>
      <c r="G16" s="865"/>
      <c r="H16" s="865"/>
      <c r="I16" s="865"/>
      <c r="J16" s="865"/>
      <c r="K16" s="865"/>
      <c r="L16" s="865"/>
      <c r="Q16" s="755"/>
    </row>
    <row r="17" spans="2:21">
      <c r="B17" s="764" t="s">
        <v>740</v>
      </c>
      <c r="C17" s="863">
        <v>81803182</v>
      </c>
      <c r="D17" s="863">
        <v>0</v>
      </c>
      <c r="E17" s="863">
        <v>0</v>
      </c>
      <c r="F17" s="722">
        <v>81803182</v>
      </c>
      <c r="G17" s="722">
        <v>13209094</v>
      </c>
      <c r="H17" s="863">
        <v>4703477</v>
      </c>
      <c r="I17" s="722">
        <v>0</v>
      </c>
      <c r="J17" s="722">
        <v>17912571</v>
      </c>
      <c r="K17" s="722">
        <v>63890611</v>
      </c>
      <c r="L17" s="722">
        <v>68594088</v>
      </c>
    </row>
    <row r="18" spans="2:21" s="765" customFormat="1">
      <c r="B18" s="766"/>
      <c r="C18" s="864">
        <v>-81458200</v>
      </c>
      <c r="D18" s="864">
        <v>-344982</v>
      </c>
      <c r="E18" s="864">
        <v>0</v>
      </c>
      <c r="F18" s="865">
        <v>-81803182</v>
      </c>
      <c r="G18" s="864">
        <v>-7560150</v>
      </c>
      <c r="H18" s="864">
        <v>-5648944</v>
      </c>
      <c r="I18" s="865">
        <v>0</v>
      </c>
      <c r="J18" s="865">
        <v>-13209094</v>
      </c>
      <c r="K18" s="865">
        <v>-68594088</v>
      </c>
      <c r="L18" s="865">
        <v>-73898050</v>
      </c>
      <c r="N18" s="768">
        <v>0</v>
      </c>
      <c r="Q18" s="727">
        <v>44417752655.749992</v>
      </c>
      <c r="R18" s="765" t="s">
        <v>741</v>
      </c>
    </row>
    <row r="19" spans="2:21" s="765" customFormat="1">
      <c r="B19" s="766"/>
      <c r="C19" s="864"/>
      <c r="D19" s="864"/>
      <c r="E19" s="864"/>
      <c r="F19" s="865"/>
      <c r="G19" s="864"/>
      <c r="H19" s="864"/>
      <c r="I19" s="865"/>
      <c r="J19" s="865"/>
      <c r="K19" s="865"/>
      <c r="L19" s="865"/>
      <c r="N19" s="768"/>
      <c r="Q19" s="727"/>
    </row>
    <row r="20" spans="2:21" s="765" customFormat="1">
      <c r="B20" s="764" t="s">
        <v>880</v>
      </c>
      <c r="C20" s="864">
        <v>0</v>
      </c>
      <c r="D20" s="863">
        <v>7001850018.5948553</v>
      </c>
      <c r="E20" s="864"/>
      <c r="F20" s="722">
        <v>7001850018.5948553</v>
      </c>
      <c r="G20" s="864">
        <v>0</v>
      </c>
      <c r="H20" s="863">
        <v>224251032.10239413</v>
      </c>
      <c r="I20" s="865">
        <v>0</v>
      </c>
      <c r="J20" s="722">
        <v>224251032.10239413</v>
      </c>
      <c r="K20" s="722">
        <v>6777598986.4924612</v>
      </c>
      <c r="L20" s="722">
        <v>0</v>
      </c>
      <c r="N20" s="768"/>
      <c r="Q20" s="727"/>
    </row>
    <row r="21" spans="2:21" s="765" customFormat="1">
      <c r="B21" s="764"/>
      <c r="C21" s="864">
        <v>0</v>
      </c>
      <c r="D21" s="864">
        <v>0</v>
      </c>
      <c r="E21" s="864">
        <v>0</v>
      </c>
      <c r="F21" s="722">
        <v>0</v>
      </c>
      <c r="G21" s="864">
        <v>0</v>
      </c>
      <c r="H21" s="864">
        <v>0</v>
      </c>
      <c r="I21" s="865">
        <v>0</v>
      </c>
      <c r="J21" s="722">
        <v>0</v>
      </c>
      <c r="K21" s="722">
        <v>0</v>
      </c>
      <c r="L21" s="722">
        <v>0</v>
      </c>
      <c r="N21" s="768"/>
      <c r="Q21" s="727"/>
    </row>
    <row r="22" spans="2:21" s="765" customFormat="1">
      <c r="B22" s="766"/>
      <c r="C22" s="864"/>
      <c r="D22" s="864"/>
      <c r="E22" s="864"/>
      <c r="F22" s="865"/>
      <c r="G22" s="864"/>
      <c r="H22" s="864"/>
      <c r="I22" s="865"/>
      <c r="J22" s="865"/>
      <c r="K22" s="865"/>
      <c r="L22" s="865"/>
      <c r="N22" s="768"/>
      <c r="Q22" s="727"/>
    </row>
    <row r="23" spans="2:21" s="765" customFormat="1">
      <c r="B23" s="764" t="s">
        <v>881</v>
      </c>
      <c r="C23" s="864">
        <v>0</v>
      </c>
      <c r="D23" s="863">
        <v>35210335913.405136</v>
      </c>
      <c r="E23" s="864">
        <v>0</v>
      </c>
      <c r="F23" s="722">
        <v>35210335913.405136</v>
      </c>
      <c r="G23" s="864">
        <v>0</v>
      </c>
      <c r="H23" s="863">
        <v>1782704130.6293888</v>
      </c>
      <c r="I23" s="865">
        <v>0</v>
      </c>
      <c r="J23" s="722">
        <v>1782704130.6293888</v>
      </c>
      <c r="K23" s="722">
        <v>33427631782.775749</v>
      </c>
      <c r="L23" s="722">
        <v>0</v>
      </c>
      <c r="N23" s="768"/>
      <c r="Q23" s="727"/>
    </row>
    <row r="24" spans="2:21" s="765" customFormat="1">
      <c r="B24" s="764"/>
      <c r="C24" s="864">
        <v>0</v>
      </c>
      <c r="D24" s="864">
        <v>0</v>
      </c>
      <c r="E24" s="864">
        <v>0</v>
      </c>
      <c r="F24" s="722">
        <v>0</v>
      </c>
      <c r="G24" s="864">
        <v>0</v>
      </c>
      <c r="H24" s="864">
        <v>0</v>
      </c>
      <c r="I24" s="865">
        <v>0</v>
      </c>
      <c r="J24" s="722">
        <v>0</v>
      </c>
      <c r="K24" s="722">
        <v>0</v>
      </c>
      <c r="L24" s="722">
        <v>0</v>
      </c>
      <c r="N24" s="768"/>
      <c r="Q24" s="727"/>
    </row>
    <row r="25" spans="2:21">
      <c r="B25" s="764"/>
      <c r="C25" s="863"/>
      <c r="D25" s="863"/>
      <c r="E25" s="863"/>
      <c r="F25" s="722"/>
      <c r="G25" s="863"/>
      <c r="H25" s="863"/>
      <c r="I25" s="722"/>
      <c r="J25" s="722"/>
      <c r="K25" s="722"/>
      <c r="L25" s="722"/>
      <c r="Q25" s="727">
        <v>2098655288</v>
      </c>
      <c r="R25" s="755" t="s">
        <v>742</v>
      </c>
    </row>
    <row r="26" spans="2:21">
      <c r="B26" s="764" t="s">
        <v>743</v>
      </c>
      <c r="C26" s="863">
        <v>17637406</v>
      </c>
      <c r="D26" s="863">
        <v>29718</v>
      </c>
      <c r="E26" s="863"/>
      <c r="F26" s="722">
        <v>17667124</v>
      </c>
      <c r="G26" s="722">
        <v>7582236</v>
      </c>
      <c r="H26" s="863">
        <v>1370621</v>
      </c>
      <c r="I26" s="722"/>
      <c r="J26" s="722">
        <v>8952857</v>
      </c>
      <c r="K26" s="722">
        <v>8714267</v>
      </c>
      <c r="L26" s="722">
        <v>10055170</v>
      </c>
      <c r="Q26" s="726">
        <v>42319097367.749992</v>
      </c>
      <c r="R26" s="755" t="s">
        <v>744</v>
      </c>
    </row>
    <row r="27" spans="2:21" s="765" customFormat="1">
      <c r="B27" s="766"/>
      <c r="C27" s="864">
        <v>-25928043</v>
      </c>
      <c r="D27" s="864">
        <v>-97000</v>
      </c>
      <c r="E27" s="864">
        <v>-8387637</v>
      </c>
      <c r="F27" s="865">
        <v>-17637406</v>
      </c>
      <c r="G27" s="864">
        <v>-8713948</v>
      </c>
      <c r="H27" s="864">
        <v>-1677723</v>
      </c>
      <c r="I27" s="865">
        <v>-2809435</v>
      </c>
      <c r="J27" s="865">
        <v>-7582236</v>
      </c>
      <c r="K27" s="865">
        <v>-10055170</v>
      </c>
      <c r="L27" s="865">
        <v>-17214095</v>
      </c>
      <c r="N27" s="768">
        <v>0</v>
      </c>
      <c r="Q27" s="727">
        <v>2040953941</v>
      </c>
      <c r="R27" s="755" t="s">
        <v>745</v>
      </c>
      <c r="S27" s="755"/>
      <c r="U27" s="768">
        <f>+H57</f>
        <v>2041236015.7317829</v>
      </c>
    </row>
    <row r="28" spans="2:21">
      <c r="B28" s="764"/>
      <c r="C28" s="863"/>
      <c r="D28" s="863"/>
      <c r="E28" s="863"/>
      <c r="F28" s="722"/>
      <c r="G28" s="863"/>
      <c r="H28" s="863"/>
      <c r="I28" s="722"/>
      <c r="J28" s="722"/>
      <c r="K28" s="722"/>
      <c r="L28" s="722"/>
      <c r="Q28" s="727">
        <v>40278143426.749992</v>
      </c>
      <c r="R28" s="755" t="s">
        <v>746</v>
      </c>
      <c r="T28" s="765"/>
      <c r="U28" s="726">
        <f>+U27-Q27</f>
        <v>282074.73178291321</v>
      </c>
    </row>
    <row r="29" spans="2:21">
      <c r="B29" s="764" t="s">
        <v>540</v>
      </c>
      <c r="C29" s="863">
        <v>16055586</v>
      </c>
      <c r="D29" s="863">
        <v>30750</v>
      </c>
      <c r="E29" s="863">
        <v>0</v>
      </c>
      <c r="F29" s="722">
        <v>16086336</v>
      </c>
      <c r="G29" s="722">
        <v>12024506</v>
      </c>
      <c r="H29" s="863">
        <v>2157023</v>
      </c>
      <c r="I29" s="722">
        <v>0</v>
      </c>
      <c r="J29" s="722">
        <v>14181529</v>
      </c>
      <c r="K29" s="722">
        <v>1904807</v>
      </c>
      <c r="L29" s="722">
        <v>4031080</v>
      </c>
      <c r="Q29" s="726">
        <v>42319097368.268211</v>
      </c>
      <c r="R29" s="765" t="s">
        <v>747</v>
      </c>
      <c r="S29" s="765"/>
    </row>
    <row r="30" spans="2:21" s="765" customFormat="1">
      <c r="B30" s="766"/>
      <c r="C30" s="864">
        <v>-15977180</v>
      </c>
      <c r="D30" s="864">
        <v>-78406</v>
      </c>
      <c r="E30" s="864">
        <v>0</v>
      </c>
      <c r="F30" s="865">
        <v>-16055586</v>
      </c>
      <c r="G30" s="864">
        <v>-7927571</v>
      </c>
      <c r="H30" s="864">
        <v>-4096935</v>
      </c>
      <c r="I30" s="865">
        <v>0</v>
      </c>
      <c r="J30" s="865">
        <v>-12024506</v>
      </c>
      <c r="K30" s="865">
        <v>-4031080</v>
      </c>
      <c r="L30" s="865">
        <v>-8049609</v>
      </c>
      <c r="N30" s="768">
        <v>0</v>
      </c>
      <c r="Q30" s="726">
        <v>-2040953941.518219</v>
      </c>
      <c r="R30" s="755" t="s">
        <v>678</v>
      </c>
      <c r="S30" s="755"/>
      <c r="T30" s="755"/>
    </row>
    <row r="31" spans="2:21">
      <c r="B31" s="764"/>
      <c r="C31" s="863"/>
      <c r="D31" s="863"/>
      <c r="E31" s="863"/>
      <c r="F31" s="722"/>
      <c r="G31" s="863"/>
      <c r="H31" s="863"/>
      <c r="I31" s="722"/>
      <c r="J31" s="722"/>
      <c r="K31" s="722"/>
      <c r="L31" s="722"/>
      <c r="Q31" s="726">
        <v>5952759</v>
      </c>
      <c r="S31" s="765"/>
      <c r="T31" s="765"/>
    </row>
    <row r="32" spans="2:21" ht="12.75" hidden="1" customHeight="1">
      <c r="B32" s="764" t="s">
        <v>748</v>
      </c>
      <c r="C32" s="863">
        <v>0</v>
      </c>
      <c r="D32" s="863"/>
      <c r="E32" s="863">
        <v>0</v>
      </c>
      <c r="F32" s="722">
        <v>0</v>
      </c>
      <c r="G32" s="722">
        <v>0</v>
      </c>
      <c r="H32" s="863"/>
      <c r="I32" s="722">
        <v>0</v>
      </c>
      <c r="J32" s="722">
        <v>0</v>
      </c>
      <c r="K32" s="722">
        <v>0</v>
      </c>
      <c r="L32" s="722">
        <v>0</v>
      </c>
      <c r="Q32" s="733">
        <v>-2035001182.518219</v>
      </c>
    </row>
    <row r="33" spans="2:20" ht="12.75" hidden="1" customHeight="1">
      <c r="B33" s="764"/>
      <c r="C33" s="863"/>
      <c r="D33" s="863"/>
      <c r="E33" s="863">
        <v>0</v>
      </c>
      <c r="F33" s="722">
        <v>0</v>
      </c>
      <c r="G33" s="864"/>
      <c r="H33" s="864"/>
      <c r="I33" s="865"/>
      <c r="J33" s="722">
        <v>0</v>
      </c>
      <c r="K33" s="722">
        <v>0</v>
      </c>
      <c r="L33" s="865">
        <v>0</v>
      </c>
    </row>
    <row r="34" spans="2:20" ht="12.75" hidden="1" customHeight="1">
      <c r="B34" s="764"/>
      <c r="C34" s="863"/>
      <c r="D34" s="863"/>
      <c r="E34" s="863"/>
      <c r="F34" s="722"/>
      <c r="G34" s="863"/>
      <c r="H34" s="863"/>
      <c r="I34" s="722"/>
      <c r="J34" s="722"/>
      <c r="K34" s="722"/>
      <c r="L34" s="722"/>
    </row>
    <row r="35" spans="2:20">
      <c r="B35" s="764" t="s">
        <v>185</v>
      </c>
      <c r="C35" s="863">
        <v>8461881</v>
      </c>
      <c r="D35" s="863">
        <v>545895</v>
      </c>
      <c r="E35" s="863">
        <v>0</v>
      </c>
      <c r="F35" s="722">
        <v>9007776</v>
      </c>
      <c r="G35" s="722">
        <v>5623794</v>
      </c>
      <c r="H35" s="863">
        <v>830341</v>
      </c>
      <c r="I35" s="722">
        <v>0</v>
      </c>
      <c r="J35" s="722">
        <v>6454135</v>
      </c>
      <c r="K35" s="722">
        <v>2553641</v>
      </c>
      <c r="L35" s="722">
        <v>2838087</v>
      </c>
    </row>
    <row r="36" spans="2:20" s="765" customFormat="1">
      <c r="B36" s="766"/>
      <c r="C36" s="864">
        <v>-8461881</v>
      </c>
      <c r="D36" s="864"/>
      <c r="E36" s="864">
        <v>0</v>
      </c>
      <c r="F36" s="865">
        <v>-8461881</v>
      </c>
      <c r="G36" s="864">
        <v>-4977453</v>
      </c>
      <c r="H36" s="864">
        <v>-646341</v>
      </c>
      <c r="I36" s="865">
        <v>0</v>
      </c>
      <c r="J36" s="865">
        <v>-5623794</v>
      </c>
      <c r="K36" s="865">
        <v>-2838087</v>
      </c>
      <c r="L36" s="865">
        <v>-3484428</v>
      </c>
      <c r="N36" s="768">
        <v>0</v>
      </c>
      <c r="Q36" s="755"/>
      <c r="R36" s="755"/>
      <c r="S36" s="755"/>
      <c r="T36" s="755"/>
    </row>
    <row r="37" spans="2:20">
      <c r="B37" s="764"/>
      <c r="C37" s="863"/>
      <c r="D37" s="863"/>
      <c r="E37" s="863"/>
      <c r="F37" s="722"/>
      <c r="G37" s="863"/>
      <c r="H37" s="863"/>
      <c r="I37" s="722"/>
      <c r="J37" s="722"/>
      <c r="K37" s="722"/>
      <c r="L37" s="722"/>
      <c r="R37" s="765"/>
      <c r="S37" s="765"/>
      <c r="T37" s="765"/>
    </row>
    <row r="38" spans="2:20">
      <c r="B38" s="764" t="s">
        <v>120</v>
      </c>
      <c r="C38" s="863">
        <v>9089907</v>
      </c>
      <c r="D38" s="863"/>
      <c r="E38" s="863"/>
      <c r="F38" s="722">
        <v>9089907</v>
      </c>
      <c r="G38" s="722">
        <v>4600266</v>
      </c>
      <c r="H38" s="863">
        <v>1011221</v>
      </c>
      <c r="I38" s="722"/>
      <c r="J38" s="722">
        <v>5611487</v>
      </c>
      <c r="K38" s="722">
        <v>3478420</v>
      </c>
      <c r="L38" s="722">
        <v>4489641</v>
      </c>
    </row>
    <row r="39" spans="2:20" s="765" customFormat="1">
      <c r="B39" s="769"/>
      <c r="C39" s="864">
        <v>-9089907</v>
      </c>
      <c r="D39" s="864"/>
      <c r="E39" s="864"/>
      <c r="F39" s="865">
        <v>-9089907</v>
      </c>
      <c r="G39" s="864">
        <v>-3334294</v>
      </c>
      <c r="H39" s="864">
        <v>-1265972</v>
      </c>
      <c r="I39" s="865"/>
      <c r="J39" s="865">
        <v>-4600266</v>
      </c>
      <c r="K39" s="865">
        <v>-4489641</v>
      </c>
      <c r="L39" s="865">
        <v>-5755613</v>
      </c>
      <c r="N39" s="768">
        <v>0</v>
      </c>
      <c r="Q39" s="755"/>
      <c r="R39" s="755"/>
      <c r="S39" s="755"/>
      <c r="T39" s="755"/>
    </row>
    <row r="40" spans="2:20">
      <c r="B40" s="754"/>
      <c r="C40" s="863"/>
      <c r="D40" s="863"/>
      <c r="E40" s="863"/>
      <c r="F40" s="722"/>
      <c r="G40" s="863"/>
      <c r="H40" s="863"/>
      <c r="I40" s="722"/>
      <c r="J40" s="722"/>
      <c r="K40" s="722"/>
      <c r="L40" s="722"/>
      <c r="R40" s="765"/>
      <c r="S40" s="765"/>
      <c r="T40" s="765"/>
    </row>
    <row r="41" spans="2:20">
      <c r="B41" s="754"/>
      <c r="C41" s="722"/>
      <c r="D41" s="722"/>
      <c r="E41" s="722"/>
      <c r="F41" s="722"/>
      <c r="G41" s="722"/>
      <c r="H41" s="722"/>
      <c r="I41" s="722"/>
      <c r="J41" s="722"/>
      <c r="K41" s="722"/>
      <c r="L41" s="722"/>
    </row>
    <row r="42" spans="2:20" s="756" customFormat="1" ht="17.25" customHeight="1" thickBot="1">
      <c r="B42" s="759" t="s">
        <v>749</v>
      </c>
      <c r="C42" s="844">
        <v>1961812865</v>
      </c>
      <c r="D42" s="844">
        <v>42214773894.999992</v>
      </c>
      <c r="E42" s="844">
        <v>0</v>
      </c>
      <c r="F42" s="844">
        <v>44176586759.999992</v>
      </c>
      <c r="G42" s="844">
        <v>44046875</v>
      </c>
      <c r="H42" s="844">
        <v>2017129362.7317829</v>
      </c>
      <c r="I42" s="844">
        <v>0</v>
      </c>
      <c r="J42" s="844">
        <v>2061176237.7317829</v>
      </c>
      <c r="K42" s="844">
        <v>42115410522.268211</v>
      </c>
      <c r="L42" s="844">
        <v>1917765990</v>
      </c>
      <c r="N42" s="728">
        <v>-40197644532.268211</v>
      </c>
      <c r="P42" s="756">
        <v>59778</v>
      </c>
      <c r="Q42" s="755"/>
      <c r="R42" s="755"/>
      <c r="S42" s="755"/>
      <c r="T42" s="755"/>
    </row>
    <row r="43" spans="2:20" s="756" customFormat="1">
      <c r="B43" s="759"/>
      <c r="C43" s="735"/>
      <c r="D43" s="735"/>
      <c r="E43" s="735"/>
      <c r="F43" s="735"/>
      <c r="G43" s="735"/>
      <c r="H43" s="735"/>
      <c r="I43" s="735"/>
      <c r="J43" s="735"/>
      <c r="K43" s="735"/>
      <c r="L43" s="735"/>
      <c r="N43" s="728">
        <v>40197644532.268211</v>
      </c>
      <c r="P43" s="756">
        <v>275000</v>
      </c>
    </row>
    <row r="44" spans="2:20" s="771" customFormat="1" ht="13.5" thickBot="1">
      <c r="B44" s="770" t="s">
        <v>750</v>
      </c>
      <c r="C44" s="866">
        <v>-2013392023</v>
      </c>
      <c r="D44" s="866">
        <v>-720388</v>
      </c>
      <c r="E44" s="866">
        <v>-52299546</v>
      </c>
      <c r="F44" s="866">
        <v>-1961812865</v>
      </c>
      <c r="G44" s="866">
        <v>-35763303</v>
      </c>
      <c r="H44" s="866">
        <v>-13833340</v>
      </c>
      <c r="I44" s="866">
        <v>-5549768</v>
      </c>
      <c r="J44" s="866">
        <v>-44046875</v>
      </c>
      <c r="K44" s="866">
        <v>-1917765990</v>
      </c>
      <c r="L44" s="866">
        <v>-1977628720</v>
      </c>
      <c r="N44" s="772">
        <v>0</v>
      </c>
      <c r="P44" s="771">
        <v>331666</v>
      </c>
      <c r="Q44" s="756"/>
      <c r="R44" s="756"/>
      <c r="S44" s="756"/>
      <c r="T44" s="756"/>
    </row>
    <row r="45" spans="2:20">
      <c r="B45" s="754"/>
      <c r="C45" s="722"/>
      <c r="D45" s="722"/>
      <c r="E45" s="722"/>
      <c r="F45" s="722"/>
      <c r="G45" s="722"/>
      <c r="H45" s="722"/>
      <c r="I45" s="722"/>
      <c r="J45" s="722"/>
      <c r="K45" s="722"/>
      <c r="L45" s="722"/>
      <c r="P45" s="755">
        <v>660839.5</v>
      </c>
      <c r="Q45" s="756"/>
      <c r="R45" s="771"/>
      <c r="S45" s="771"/>
      <c r="T45" s="771"/>
    </row>
    <row r="46" spans="2:20">
      <c r="B46" s="763" t="s">
        <v>751</v>
      </c>
      <c r="C46" s="722"/>
      <c r="D46" s="722"/>
      <c r="E46" s="722"/>
      <c r="F46" s="722"/>
      <c r="G46" s="722"/>
      <c r="H46" s="722"/>
      <c r="I46" s="722"/>
      <c r="J46" s="722"/>
      <c r="K46" s="722"/>
      <c r="L46" s="722"/>
      <c r="P46" s="755">
        <v>693705</v>
      </c>
    </row>
    <row r="47" spans="2:20">
      <c r="B47" s="764" t="s">
        <v>545</v>
      </c>
      <c r="C47" s="863">
        <v>1792404</v>
      </c>
      <c r="D47" s="863"/>
      <c r="E47" s="722"/>
      <c r="F47" s="722">
        <v>1792404</v>
      </c>
      <c r="G47" s="722">
        <v>1403722</v>
      </c>
      <c r="H47" s="863">
        <v>169303</v>
      </c>
      <c r="I47" s="722">
        <v>0</v>
      </c>
      <c r="J47" s="722">
        <v>1573025</v>
      </c>
      <c r="K47" s="722">
        <v>219379</v>
      </c>
      <c r="L47" s="722">
        <v>388682</v>
      </c>
      <c r="P47" s="755">
        <v>974198</v>
      </c>
    </row>
    <row r="48" spans="2:20">
      <c r="B48" s="754"/>
      <c r="C48" s="864">
        <v>-1577204</v>
      </c>
      <c r="D48" s="864">
        <v>-215200</v>
      </c>
      <c r="E48" s="722"/>
      <c r="F48" s="865">
        <v>-1792404</v>
      </c>
      <c r="G48" s="865">
        <v>-1276222</v>
      </c>
      <c r="H48" s="864">
        <v>-127500</v>
      </c>
      <c r="I48" s="722">
        <v>0</v>
      </c>
      <c r="J48" s="865">
        <v>-1403722</v>
      </c>
      <c r="K48" s="865">
        <v>-388682</v>
      </c>
      <c r="L48" s="865">
        <v>-300982</v>
      </c>
      <c r="N48" s="768">
        <v>0</v>
      </c>
      <c r="P48" s="755">
        <v>1568270</v>
      </c>
    </row>
    <row r="49" spans="2:20">
      <c r="B49" s="754" t="s">
        <v>752</v>
      </c>
      <c r="C49" s="863">
        <v>239373492</v>
      </c>
      <c r="D49" s="863"/>
      <c r="E49" s="722"/>
      <c r="F49" s="722">
        <v>239373492</v>
      </c>
      <c r="G49" s="722">
        <v>11968675</v>
      </c>
      <c r="H49" s="863">
        <v>23937350</v>
      </c>
      <c r="I49" s="722"/>
      <c r="J49" s="722">
        <v>35906025</v>
      </c>
      <c r="K49" s="722">
        <v>203467467</v>
      </c>
      <c r="L49" s="722">
        <v>227404817</v>
      </c>
      <c r="N49" s="768"/>
      <c r="P49" s="755">
        <v>1792404</v>
      </c>
    </row>
    <row r="50" spans="2:20">
      <c r="B50" s="754"/>
      <c r="C50" s="863"/>
      <c r="D50" s="864">
        <v>-239373492</v>
      </c>
      <c r="E50" s="722"/>
      <c r="F50" s="865">
        <v>-239373492</v>
      </c>
      <c r="G50" s="722"/>
      <c r="H50" s="864">
        <v>-11968675</v>
      </c>
      <c r="I50" s="722"/>
      <c r="J50" s="865">
        <v>-11968675</v>
      </c>
      <c r="K50" s="865">
        <v>-227404817</v>
      </c>
      <c r="L50" s="865"/>
      <c r="N50" s="768"/>
      <c r="P50" s="755">
        <v>3052859.8</v>
      </c>
    </row>
    <row r="51" spans="2:20">
      <c r="B51" s="754"/>
      <c r="C51" s="863"/>
      <c r="D51" s="863"/>
      <c r="E51" s="722"/>
      <c r="F51" s="865"/>
      <c r="G51" s="722"/>
      <c r="H51" s="863"/>
      <c r="I51" s="722"/>
      <c r="J51" s="722"/>
      <c r="K51" s="865"/>
      <c r="L51" s="865"/>
      <c r="N51" s="768"/>
      <c r="P51" s="755">
        <v>3139609</v>
      </c>
    </row>
    <row r="52" spans="2:20">
      <c r="B52" s="754"/>
      <c r="C52" s="863"/>
      <c r="D52" s="863"/>
      <c r="E52" s="722"/>
      <c r="F52" s="722"/>
      <c r="G52" s="722"/>
      <c r="H52" s="863"/>
      <c r="I52" s="722"/>
      <c r="J52" s="722"/>
      <c r="K52" s="722"/>
      <c r="L52" s="722"/>
      <c r="P52" s="755">
        <v>3651773</v>
      </c>
    </row>
    <row r="53" spans="2:20" s="756" customFormat="1" ht="13.5" thickBot="1">
      <c r="B53" s="759" t="s">
        <v>753</v>
      </c>
      <c r="C53" s="867">
        <v>241165896</v>
      </c>
      <c r="D53" s="867">
        <v>0</v>
      </c>
      <c r="E53" s="867">
        <v>0</v>
      </c>
      <c r="F53" s="867">
        <v>241165896</v>
      </c>
      <c r="G53" s="867">
        <v>13372397</v>
      </c>
      <c r="H53" s="867">
        <v>24106653</v>
      </c>
      <c r="I53" s="867">
        <v>0</v>
      </c>
      <c r="J53" s="867">
        <v>37479050</v>
      </c>
      <c r="K53" s="867">
        <v>203686846</v>
      </c>
      <c r="L53" s="867">
        <v>227793499</v>
      </c>
      <c r="P53" s="756">
        <v>4878007.72</v>
      </c>
      <c r="Q53" s="755"/>
      <c r="R53" s="755"/>
      <c r="S53" s="755"/>
      <c r="T53" s="755"/>
    </row>
    <row r="54" spans="2:20" s="756" customFormat="1">
      <c r="B54" s="759"/>
      <c r="C54" s="735"/>
      <c r="D54" s="735"/>
      <c r="E54" s="735"/>
      <c r="F54" s="735"/>
      <c r="G54" s="735"/>
      <c r="H54" s="735"/>
      <c r="I54" s="735"/>
      <c r="J54" s="735"/>
      <c r="K54" s="735"/>
      <c r="L54" s="735"/>
      <c r="P54" s="756">
        <v>5516831</v>
      </c>
    </row>
    <row r="55" spans="2:20" s="771" customFormat="1" ht="13.5" thickBot="1">
      <c r="B55" s="770" t="s">
        <v>754</v>
      </c>
      <c r="C55" s="866">
        <v>-1577204</v>
      </c>
      <c r="D55" s="866">
        <v>-239588692</v>
      </c>
      <c r="E55" s="866">
        <v>0</v>
      </c>
      <c r="F55" s="866">
        <v>-241165896</v>
      </c>
      <c r="G55" s="866">
        <v>-1276222</v>
      </c>
      <c r="H55" s="866">
        <v>-12096175</v>
      </c>
      <c r="I55" s="866">
        <v>0</v>
      </c>
      <c r="J55" s="866">
        <v>-13372397</v>
      </c>
      <c r="K55" s="866">
        <v>-227793499</v>
      </c>
      <c r="L55" s="866">
        <v>-300982</v>
      </c>
      <c r="P55" s="771">
        <v>5847154</v>
      </c>
      <c r="Q55" s="756"/>
      <c r="R55" s="756"/>
      <c r="S55" s="756"/>
      <c r="T55" s="756"/>
    </row>
    <row r="56" spans="2:20">
      <c r="B56" s="754"/>
      <c r="C56" s="722"/>
      <c r="D56" s="722"/>
      <c r="E56" s="722"/>
      <c r="F56" s="722"/>
      <c r="G56" s="722"/>
      <c r="H56" s="722"/>
      <c r="I56" s="722"/>
      <c r="J56" s="722"/>
      <c r="K56" s="722"/>
      <c r="L56" s="722"/>
      <c r="P56" s="755">
        <v>6657158</v>
      </c>
      <c r="Q56" s="756"/>
      <c r="R56" s="771"/>
      <c r="S56" s="771"/>
      <c r="T56" s="771"/>
    </row>
    <row r="57" spans="2:20" s="773" customFormat="1" ht="13.5" thickBot="1">
      <c r="B57" s="723" t="s">
        <v>755</v>
      </c>
      <c r="C57" s="845">
        <v>2202978761</v>
      </c>
      <c r="D57" s="868">
        <v>42214773894.999992</v>
      </c>
      <c r="E57" s="869">
        <v>0</v>
      </c>
      <c r="F57" s="868">
        <v>44417752655.999992</v>
      </c>
      <c r="G57" s="868">
        <v>57419272</v>
      </c>
      <c r="H57" s="868">
        <v>2041236015.7317829</v>
      </c>
      <c r="I57" s="868">
        <v>0</v>
      </c>
      <c r="J57" s="868">
        <v>2098655287.7317829</v>
      </c>
      <c r="K57" s="868">
        <v>42319097368.268211</v>
      </c>
      <c r="L57" s="868">
        <v>2145559489</v>
      </c>
      <c r="M57" s="974">
        <v>42788186055.690002</v>
      </c>
      <c r="N57" s="974">
        <v>469088687.42179108</v>
      </c>
      <c r="P57" s="773">
        <v>9089907</v>
      </c>
      <c r="Q57" s="755"/>
      <c r="R57" s="755"/>
      <c r="S57" s="755"/>
      <c r="T57" s="755"/>
    </row>
    <row r="58" spans="2:20" ht="13.5" thickTop="1">
      <c r="B58" s="754"/>
      <c r="C58" s="870"/>
      <c r="D58" s="870"/>
      <c r="E58" s="870"/>
      <c r="F58" s="870"/>
      <c r="G58" s="870"/>
      <c r="H58" s="870"/>
      <c r="I58" s="870"/>
      <c r="J58" s="870"/>
      <c r="K58" s="870"/>
      <c r="L58" s="870"/>
      <c r="M58" s="774"/>
      <c r="N58" s="774"/>
      <c r="P58" s="755">
        <v>17931256.140000001</v>
      </c>
      <c r="Q58" s="773"/>
      <c r="R58" s="773"/>
      <c r="S58" s="773"/>
      <c r="T58" s="773"/>
    </row>
    <row r="59" spans="2:20" s="771" customFormat="1" ht="13.5" thickBot="1">
      <c r="B59" s="770" t="s">
        <v>756</v>
      </c>
      <c r="C59" s="871">
        <v>-2014969227</v>
      </c>
      <c r="D59" s="871">
        <v>-240309080</v>
      </c>
      <c r="E59" s="871">
        <v>-52299546</v>
      </c>
      <c r="F59" s="872">
        <v>-2202978761</v>
      </c>
      <c r="G59" s="872">
        <v>-37039525</v>
      </c>
      <c r="H59" s="872">
        <v>-25929515</v>
      </c>
      <c r="I59" s="872">
        <v>-5549768</v>
      </c>
      <c r="J59" s="872">
        <v>-57419272</v>
      </c>
      <c r="K59" s="872">
        <v>-2145559489</v>
      </c>
      <c r="L59" s="872">
        <v>-1977929702</v>
      </c>
      <c r="P59" s="771">
        <v>78703290</v>
      </c>
      <c r="Q59" s="755"/>
      <c r="R59" s="755"/>
      <c r="S59" s="755"/>
      <c r="T59" s="755"/>
    </row>
    <row r="60" spans="2:20" ht="13.5" thickTop="1">
      <c r="B60" s="754"/>
      <c r="C60" s="780"/>
      <c r="D60" s="732"/>
      <c r="E60" s="732"/>
      <c r="F60" s="732"/>
      <c r="G60" s="732"/>
      <c r="H60" s="732"/>
      <c r="I60" s="732"/>
      <c r="J60" s="781"/>
      <c r="K60" s="722"/>
      <c r="L60" s="722"/>
      <c r="M60" s="726"/>
      <c r="P60" s="755">
        <v>239373492</v>
      </c>
      <c r="Q60" s="756"/>
      <c r="R60" s="771"/>
      <c r="S60" s="771"/>
      <c r="T60" s="771"/>
    </row>
    <row r="61" spans="2:20">
      <c r="B61" s="754" t="s">
        <v>683</v>
      </c>
      <c r="C61" s="780"/>
      <c r="D61" s="732">
        <v>42214773894.999992</v>
      </c>
      <c r="E61" s="732"/>
      <c r="F61" s="732"/>
      <c r="G61" s="732"/>
      <c r="H61" s="732"/>
      <c r="I61" s="732"/>
      <c r="J61" s="781">
        <v>0</v>
      </c>
      <c r="K61" s="735">
        <v>0</v>
      </c>
      <c r="L61" s="722">
        <v>24185499406</v>
      </c>
      <c r="P61" s="755">
        <v>1820749930.5899999</v>
      </c>
    </row>
    <row r="62" spans="2:20" s="765" customFormat="1">
      <c r="B62" s="769" t="s">
        <v>672</v>
      </c>
      <c r="C62" s="873"/>
      <c r="D62" s="874"/>
      <c r="E62" s="874"/>
      <c r="F62" s="874"/>
      <c r="G62" s="874"/>
      <c r="H62" s="874">
        <v>2041236015.7317829</v>
      </c>
      <c r="I62" s="874"/>
      <c r="J62" s="880"/>
      <c r="K62" s="735">
        <v>24185499406</v>
      </c>
      <c r="L62" s="735">
        <v>24185499406</v>
      </c>
      <c r="P62" s="771">
        <v>2204947128.75</v>
      </c>
      <c r="Q62" s="755"/>
      <c r="R62" s="755"/>
      <c r="S62" s="755"/>
      <c r="T62" s="755"/>
    </row>
    <row r="63" spans="2:20">
      <c r="B63" s="775"/>
      <c r="C63" s="875"/>
      <c r="D63" s="846"/>
      <c r="E63" s="846"/>
      <c r="F63" s="846"/>
      <c r="G63" s="846" t="s">
        <v>882</v>
      </c>
      <c r="H63" s="846">
        <v>282077</v>
      </c>
      <c r="I63" s="846"/>
      <c r="J63" s="843"/>
      <c r="K63" s="724"/>
      <c r="L63" s="724"/>
      <c r="O63" s="755" t="s">
        <v>684</v>
      </c>
      <c r="P63" s="755">
        <v>24188480957</v>
      </c>
      <c r="R63" s="765"/>
      <c r="S63" s="765"/>
      <c r="T63" s="765"/>
    </row>
    <row r="64" spans="2:20">
      <c r="O64" s="755" t="s">
        <v>757</v>
      </c>
    </row>
    <row r="65" spans="2:14">
      <c r="B65" s="2009" t="s">
        <v>758</v>
      </c>
      <c r="C65" s="2009"/>
      <c r="D65" s="2009"/>
      <c r="E65" s="2009"/>
      <c r="F65" s="2009"/>
      <c r="G65" s="2009"/>
      <c r="H65" s="2009"/>
      <c r="I65" s="2009"/>
      <c r="J65" s="2009"/>
      <c r="M65" s="726"/>
      <c r="N65" s="726">
        <v>0</v>
      </c>
    </row>
    <row r="66" spans="2:14" ht="13.5" thickBot="1">
      <c r="B66" s="2009"/>
      <c r="C66" s="2009"/>
      <c r="D66" s="2009"/>
      <c r="E66" s="2009"/>
      <c r="F66" s="2009"/>
      <c r="G66" s="2009"/>
      <c r="H66" s="2009"/>
      <c r="I66" s="2009"/>
      <c r="J66" s="2009"/>
      <c r="K66" s="2009"/>
      <c r="L66" s="2009"/>
    </row>
    <row r="67" spans="2:14" ht="12.75" hidden="1" customHeight="1">
      <c r="B67" s="777"/>
      <c r="C67" s="876"/>
      <c r="D67" s="877" t="s">
        <v>759</v>
      </c>
      <c r="E67" s="878" t="s">
        <v>684</v>
      </c>
      <c r="F67" s="877"/>
      <c r="G67" s="878" t="s">
        <v>757</v>
      </c>
      <c r="H67" s="877"/>
      <c r="I67" s="881"/>
      <c r="J67" s="881"/>
      <c r="K67" s="876">
        <v>0</v>
      </c>
      <c r="L67" s="876"/>
    </row>
    <row r="68" spans="2:14" ht="12.75" hidden="1" customHeight="1">
      <c r="B68" s="778" t="s">
        <v>760</v>
      </c>
      <c r="C68" s="782" t="s">
        <v>761</v>
      </c>
      <c r="D68" s="727">
        <v>19590400000.000004</v>
      </c>
      <c r="E68" s="782">
        <v>13183647417.517771</v>
      </c>
      <c r="F68" s="782">
        <v>32774047417.517776</v>
      </c>
      <c r="G68" s="782">
        <v>0</v>
      </c>
      <c r="H68" s="782">
        <v>13183647417.517771</v>
      </c>
      <c r="I68" s="782"/>
      <c r="J68" s="782"/>
      <c r="K68" s="782">
        <v>17567473986</v>
      </c>
      <c r="L68" s="779"/>
    </row>
    <row r="69" spans="2:14" ht="12.75" hidden="1" customHeight="1">
      <c r="B69" s="776" t="s">
        <v>762</v>
      </c>
      <c r="C69" s="727" t="s">
        <v>763</v>
      </c>
      <c r="D69" s="727">
        <v>6514200000.000001</v>
      </c>
      <c r="E69" s="727">
        <v>4383826568.4822292</v>
      </c>
      <c r="F69" s="782">
        <v>10898026568.482231</v>
      </c>
      <c r="G69" s="782">
        <v>0</v>
      </c>
      <c r="H69" s="782">
        <v>4383826568.4822292</v>
      </c>
    </row>
    <row r="70" spans="2:14" ht="12.75" hidden="1" customHeight="1">
      <c r="D70" s="727">
        <v>26104600000.000004</v>
      </c>
      <c r="E70" s="727">
        <v>17567473986</v>
      </c>
      <c r="F70" s="727">
        <v>43672073986.000008</v>
      </c>
      <c r="G70" s="727">
        <v>0</v>
      </c>
      <c r="H70" s="727">
        <v>17567473986</v>
      </c>
    </row>
    <row r="71" spans="2:14" ht="12.75" hidden="1" customHeight="1"/>
    <row r="72" spans="2:14" ht="12.75" hidden="1" customHeight="1">
      <c r="E72" s="727">
        <v>244512813</v>
      </c>
      <c r="F72" s="727">
        <v>-5952759</v>
      </c>
      <c r="H72" s="727">
        <v>2062393255.2486665</v>
      </c>
    </row>
    <row r="73" spans="2:14" ht="12.75" hidden="1" customHeight="1">
      <c r="H73" s="727">
        <v>-21157239.516883612</v>
      </c>
      <c r="I73" s="727">
        <v>-41335890.516883612</v>
      </c>
    </row>
    <row r="74" spans="2:14" ht="13.5" hidden="1" customHeight="1" thickBot="1">
      <c r="H74" s="727">
        <v>20178651</v>
      </c>
    </row>
    <row r="75" spans="2:14" ht="15">
      <c r="J75" s="976" t="s">
        <v>873</v>
      </c>
      <c r="K75" s="977"/>
    </row>
    <row r="76" spans="2:14">
      <c r="J76" s="978" t="s">
        <v>727</v>
      </c>
      <c r="K76" s="979">
        <v>44417752655.749992</v>
      </c>
    </row>
    <row r="77" spans="2:14">
      <c r="J77" s="980" t="s">
        <v>742</v>
      </c>
      <c r="K77" s="981">
        <v>2098655288</v>
      </c>
    </row>
    <row r="78" spans="2:14">
      <c r="J78" s="982" t="s">
        <v>728</v>
      </c>
      <c r="K78" s="983">
        <v>42319097367.749992</v>
      </c>
    </row>
    <row r="79" spans="2:14">
      <c r="J79" s="984" t="s">
        <v>874</v>
      </c>
      <c r="K79" s="985">
        <v>42319097368.268211</v>
      </c>
    </row>
    <row r="80" spans="2:14" ht="13.5" thickBot="1">
      <c r="J80" s="986" t="s">
        <v>875</v>
      </c>
      <c r="K80" s="987">
        <v>-0.518218994140625</v>
      </c>
    </row>
    <row r="82" spans="1:257" ht="13.5" thickBot="1"/>
    <row r="83" spans="1:257" ht="13.5" thickBot="1">
      <c r="A83" s="756"/>
      <c r="B83" s="1158"/>
      <c r="C83" s="2000" t="s">
        <v>520</v>
      </c>
      <c r="D83" s="2001"/>
      <c r="E83" s="2001"/>
      <c r="F83" s="2001"/>
      <c r="G83" s="2002"/>
      <c r="H83" s="2000" t="s">
        <v>807</v>
      </c>
      <c r="I83" s="2001"/>
      <c r="J83" s="2001"/>
      <c r="K83" s="2002"/>
      <c r="L83" s="1199"/>
      <c r="M83" s="718"/>
      <c r="N83" s="1115"/>
      <c r="O83" s="756"/>
      <c r="P83" s="756"/>
      <c r="Q83" s="756"/>
      <c r="R83" s="756"/>
      <c r="S83" s="756"/>
      <c r="T83" s="756"/>
      <c r="U83" s="756"/>
      <c r="V83" s="756"/>
      <c r="W83" s="756"/>
      <c r="X83" s="756"/>
      <c r="Y83" s="756"/>
      <c r="Z83" s="756"/>
      <c r="AA83" s="756"/>
      <c r="AB83" s="756"/>
      <c r="AC83" s="756"/>
      <c r="AD83" s="756"/>
      <c r="AE83" s="756"/>
      <c r="AF83" s="756"/>
      <c r="AG83" s="756"/>
      <c r="AH83" s="756"/>
      <c r="AI83" s="756"/>
      <c r="AJ83" s="756"/>
      <c r="AK83" s="756"/>
      <c r="AL83" s="756"/>
      <c r="AM83" s="756"/>
      <c r="AN83" s="756"/>
      <c r="AO83" s="756"/>
      <c r="AP83" s="756"/>
      <c r="AQ83" s="756"/>
      <c r="AR83" s="756"/>
      <c r="AS83" s="756"/>
      <c r="AT83" s="756"/>
      <c r="AU83" s="756"/>
      <c r="AV83" s="756"/>
      <c r="AW83" s="756"/>
      <c r="AX83" s="756"/>
      <c r="AY83" s="756"/>
      <c r="AZ83" s="756"/>
      <c r="BA83" s="756"/>
      <c r="BB83" s="756"/>
      <c r="BC83" s="756"/>
      <c r="BD83" s="756"/>
      <c r="BE83" s="756"/>
      <c r="BF83" s="756"/>
      <c r="BG83" s="756"/>
      <c r="BH83" s="756"/>
      <c r="BI83" s="756"/>
      <c r="BJ83" s="756"/>
      <c r="BK83" s="756"/>
      <c r="BL83" s="756"/>
      <c r="BM83" s="756"/>
      <c r="BN83" s="756"/>
      <c r="BO83" s="756"/>
      <c r="BP83" s="756"/>
      <c r="BQ83" s="756"/>
      <c r="BR83" s="756"/>
      <c r="BS83" s="756"/>
      <c r="BT83" s="756"/>
      <c r="BU83" s="756"/>
      <c r="BV83" s="756"/>
      <c r="BW83" s="756"/>
      <c r="BX83" s="756"/>
      <c r="BY83" s="756"/>
      <c r="BZ83" s="756"/>
      <c r="CA83" s="756"/>
      <c r="CB83" s="756"/>
      <c r="CC83" s="756"/>
      <c r="CD83" s="756"/>
      <c r="CE83" s="756"/>
      <c r="CF83" s="756"/>
      <c r="CG83" s="756"/>
      <c r="CH83" s="756"/>
      <c r="CI83" s="756"/>
      <c r="CJ83" s="756"/>
      <c r="CK83" s="756"/>
      <c r="CL83" s="756"/>
      <c r="CM83" s="756"/>
      <c r="CN83" s="756"/>
      <c r="CO83" s="756"/>
      <c r="CP83" s="756"/>
      <c r="CQ83" s="756"/>
      <c r="CR83" s="756"/>
      <c r="CS83" s="756"/>
      <c r="CT83" s="756"/>
      <c r="CU83" s="756"/>
      <c r="CV83" s="756"/>
      <c r="CW83" s="756"/>
      <c r="CX83" s="756"/>
      <c r="CY83" s="756"/>
      <c r="CZ83" s="756"/>
      <c r="DA83" s="756"/>
      <c r="DB83" s="756"/>
      <c r="DC83" s="756"/>
      <c r="DD83" s="756"/>
      <c r="DE83" s="756"/>
      <c r="DF83" s="756"/>
      <c r="DG83" s="756"/>
      <c r="DH83" s="756"/>
      <c r="DI83" s="756"/>
      <c r="DJ83" s="756"/>
      <c r="DK83" s="756"/>
      <c r="DL83" s="756"/>
      <c r="DM83" s="756"/>
      <c r="DN83" s="756"/>
      <c r="DO83" s="756"/>
      <c r="DP83" s="756"/>
      <c r="DQ83" s="756"/>
      <c r="DR83" s="756"/>
      <c r="DS83" s="756"/>
      <c r="DT83" s="756"/>
      <c r="DU83" s="756"/>
      <c r="DV83" s="756"/>
      <c r="DW83" s="756"/>
      <c r="DX83" s="756"/>
      <c r="DY83" s="756"/>
      <c r="DZ83" s="756"/>
      <c r="EA83" s="756"/>
      <c r="EB83" s="756"/>
      <c r="EC83" s="756"/>
      <c r="ED83" s="756"/>
      <c r="EE83" s="756"/>
      <c r="EF83" s="756"/>
      <c r="EG83" s="756"/>
      <c r="EH83" s="756"/>
      <c r="EI83" s="756"/>
      <c r="EJ83" s="756"/>
      <c r="EK83" s="756"/>
      <c r="EL83" s="756"/>
      <c r="EM83" s="756"/>
      <c r="EN83" s="756"/>
      <c r="EO83" s="756"/>
      <c r="EP83" s="756"/>
      <c r="EQ83" s="756"/>
      <c r="ER83" s="756"/>
      <c r="ES83" s="756"/>
      <c r="ET83" s="756"/>
      <c r="EU83" s="756"/>
      <c r="EV83" s="756"/>
      <c r="EW83" s="756"/>
      <c r="EX83" s="756"/>
      <c r="EY83" s="756"/>
      <c r="EZ83" s="756"/>
      <c r="FA83" s="756"/>
      <c r="FB83" s="756"/>
      <c r="FC83" s="756"/>
      <c r="FD83" s="756"/>
      <c r="FE83" s="756"/>
      <c r="FF83" s="756"/>
      <c r="FG83" s="756"/>
      <c r="FH83" s="756"/>
      <c r="FI83" s="756"/>
      <c r="FJ83" s="756"/>
      <c r="FK83" s="756"/>
      <c r="FL83" s="756"/>
      <c r="FM83" s="756"/>
      <c r="FN83" s="756"/>
      <c r="FO83" s="756"/>
      <c r="FP83" s="756"/>
      <c r="FQ83" s="756"/>
      <c r="FR83" s="756"/>
      <c r="FS83" s="756"/>
      <c r="FT83" s="756"/>
      <c r="FU83" s="756"/>
      <c r="FV83" s="756"/>
      <c r="FW83" s="756"/>
      <c r="FX83" s="756"/>
      <c r="FY83" s="756"/>
      <c r="FZ83" s="756"/>
      <c r="GA83" s="756"/>
      <c r="GB83" s="756"/>
      <c r="GC83" s="756"/>
      <c r="GD83" s="756"/>
      <c r="GE83" s="756"/>
      <c r="GF83" s="756"/>
      <c r="GG83" s="756"/>
      <c r="GH83" s="756"/>
      <c r="GI83" s="756"/>
      <c r="GJ83" s="756"/>
      <c r="GK83" s="756"/>
      <c r="GL83" s="756"/>
      <c r="GM83" s="756"/>
      <c r="GN83" s="756"/>
      <c r="GO83" s="756"/>
      <c r="GP83" s="756"/>
      <c r="GQ83" s="756"/>
      <c r="GR83" s="756"/>
      <c r="GS83" s="756"/>
      <c r="GT83" s="756"/>
      <c r="GU83" s="756"/>
      <c r="GV83" s="756"/>
      <c r="GW83" s="756"/>
      <c r="GX83" s="756"/>
      <c r="GY83" s="756"/>
      <c r="GZ83" s="756"/>
      <c r="HA83" s="756"/>
      <c r="HB83" s="756"/>
      <c r="HC83" s="756"/>
      <c r="HD83" s="756"/>
      <c r="HE83" s="756"/>
      <c r="HF83" s="756"/>
      <c r="HG83" s="756"/>
      <c r="HH83" s="756"/>
      <c r="HI83" s="756"/>
      <c r="HJ83" s="756"/>
      <c r="HK83" s="756"/>
      <c r="HL83" s="756"/>
      <c r="HM83" s="756"/>
      <c r="HN83" s="756"/>
      <c r="HO83" s="756"/>
      <c r="HP83" s="756"/>
      <c r="HQ83" s="756"/>
      <c r="HR83" s="756"/>
      <c r="HS83" s="756"/>
      <c r="HT83" s="756"/>
      <c r="HU83" s="756"/>
      <c r="HV83" s="756"/>
      <c r="HW83" s="756"/>
      <c r="HX83" s="756"/>
      <c r="HY83" s="756"/>
      <c r="HZ83" s="756"/>
      <c r="IA83" s="756"/>
      <c r="IB83" s="756"/>
      <c r="IC83" s="756"/>
      <c r="ID83" s="756"/>
      <c r="IE83" s="756"/>
      <c r="IF83" s="756"/>
      <c r="IG83" s="756"/>
      <c r="IH83" s="756"/>
      <c r="II83" s="756"/>
      <c r="IJ83" s="756"/>
      <c r="IK83" s="756"/>
      <c r="IL83" s="756"/>
      <c r="IM83" s="756"/>
      <c r="IN83" s="756"/>
      <c r="IO83" s="756"/>
      <c r="IP83" s="756"/>
      <c r="IQ83" s="756"/>
      <c r="IR83" s="756"/>
      <c r="IS83" s="756"/>
      <c r="IT83" s="756"/>
      <c r="IU83" s="756"/>
      <c r="IV83" s="756"/>
    </row>
    <row r="84" spans="1:257" s="760" customFormat="1">
      <c r="A84" s="758"/>
      <c r="B84" s="1159"/>
      <c r="C84" s="1138" t="s">
        <v>921</v>
      </c>
      <c r="D84" s="1118"/>
      <c r="E84" s="1118"/>
      <c r="F84" s="1118"/>
      <c r="G84" s="1139" t="s">
        <v>919</v>
      </c>
      <c r="H84" s="1167" t="s">
        <v>921</v>
      </c>
      <c r="I84" s="1200" t="s">
        <v>702</v>
      </c>
      <c r="J84" s="1168"/>
      <c r="K84" s="1201" t="s">
        <v>919</v>
      </c>
      <c r="L84" s="1188" t="s">
        <v>927</v>
      </c>
      <c r="M84" s="737"/>
      <c r="N84" s="758"/>
      <c r="O84" s="758"/>
      <c r="P84" s="758"/>
      <c r="Q84" s="758"/>
      <c r="R84" s="758"/>
      <c r="S84" s="758"/>
      <c r="T84" s="758"/>
      <c r="U84" s="758"/>
      <c r="V84" s="758"/>
      <c r="W84" s="758"/>
      <c r="X84" s="758"/>
      <c r="Y84" s="758"/>
      <c r="Z84" s="758"/>
      <c r="AA84" s="758"/>
      <c r="AB84" s="758"/>
      <c r="AC84" s="758"/>
      <c r="AD84" s="758"/>
      <c r="AE84" s="758"/>
      <c r="AF84" s="758"/>
      <c r="AG84" s="758"/>
      <c r="AH84" s="758"/>
      <c r="AI84" s="758"/>
      <c r="AJ84" s="758"/>
      <c r="AK84" s="758"/>
      <c r="AL84" s="758"/>
      <c r="AM84" s="758"/>
      <c r="AN84" s="758"/>
      <c r="AO84" s="758"/>
      <c r="AP84" s="758"/>
      <c r="AQ84" s="758"/>
      <c r="AR84" s="758"/>
      <c r="AS84" s="758"/>
      <c r="AT84" s="758"/>
      <c r="AU84" s="758"/>
      <c r="AV84" s="758"/>
      <c r="AW84" s="758"/>
      <c r="AX84" s="758"/>
      <c r="AY84" s="758"/>
      <c r="AZ84" s="758"/>
      <c r="BA84" s="758"/>
      <c r="BB84" s="758"/>
      <c r="BC84" s="758"/>
      <c r="BD84" s="758"/>
      <c r="BE84" s="758"/>
      <c r="BF84" s="758"/>
      <c r="BG84" s="758"/>
      <c r="BH84" s="758"/>
      <c r="BI84" s="758"/>
      <c r="BJ84" s="758"/>
      <c r="BK84" s="758"/>
      <c r="BL84" s="758"/>
      <c r="BM84" s="758"/>
      <c r="BN84" s="758"/>
      <c r="BO84" s="758"/>
      <c r="BP84" s="758"/>
      <c r="BQ84" s="758"/>
      <c r="BR84" s="758"/>
      <c r="BS84" s="758"/>
      <c r="BT84" s="758"/>
      <c r="BU84" s="758"/>
      <c r="BV84" s="758"/>
      <c r="BW84" s="758"/>
      <c r="BX84" s="758"/>
      <c r="BY84" s="758"/>
      <c r="BZ84" s="758"/>
      <c r="CA84" s="758"/>
      <c r="CB84" s="758"/>
      <c r="CC84" s="758"/>
      <c r="CD84" s="758"/>
      <c r="CE84" s="758"/>
      <c r="CF84" s="758"/>
      <c r="CG84" s="758"/>
      <c r="CH84" s="758"/>
      <c r="CI84" s="758"/>
      <c r="CJ84" s="758"/>
      <c r="CK84" s="758"/>
      <c r="CL84" s="758"/>
      <c r="CM84" s="758"/>
      <c r="CN84" s="758"/>
      <c r="CO84" s="758"/>
      <c r="CP84" s="758"/>
      <c r="CQ84" s="758"/>
      <c r="CR84" s="758"/>
      <c r="CS84" s="758"/>
      <c r="CT84" s="758"/>
      <c r="CU84" s="758"/>
      <c r="CV84" s="758"/>
      <c r="CW84" s="758"/>
      <c r="CX84" s="758"/>
      <c r="CY84" s="758"/>
      <c r="CZ84" s="758"/>
      <c r="DA84" s="758"/>
      <c r="DB84" s="758"/>
      <c r="DC84" s="758"/>
      <c r="DD84" s="758"/>
      <c r="DE84" s="758"/>
      <c r="DF84" s="758"/>
      <c r="DG84" s="758"/>
      <c r="DH84" s="758"/>
      <c r="DI84" s="758"/>
      <c r="DJ84" s="758"/>
      <c r="DK84" s="758"/>
      <c r="DL84" s="758"/>
      <c r="DM84" s="758"/>
      <c r="DN84" s="758"/>
      <c r="DO84" s="758"/>
      <c r="DP84" s="758"/>
      <c r="DQ84" s="758"/>
      <c r="DR84" s="758"/>
      <c r="DS84" s="758"/>
      <c r="DT84" s="758"/>
      <c r="DU84" s="758"/>
      <c r="DV84" s="758"/>
      <c r="DW84" s="758"/>
      <c r="DX84" s="758"/>
      <c r="DY84" s="758"/>
      <c r="DZ84" s="758"/>
      <c r="EA84" s="758"/>
      <c r="EB84" s="758"/>
      <c r="EC84" s="758"/>
      <c r="ED84" s="758"/>
      <c r="EE84" s="758"/>
      <c r="EF84" s="758"/>
      <c r="EG84" s="758"/>
      <c r="EH84" s="758"/>
      <c r="EI84" s="758"/>
      <c r="EJ84" s="758"/>
      <c r="EK84" s="758"/>
      <c r="EL84" s="758"/>
      <c r="EM84" s="758"/>
      <c r="EN84" s="758"/>
      <c r="EO84" s="758"/>
      <c r="EP84" s="758"/>
      <c r="EQ84" s="758"/>
      <c r="ER84" s="758"/>
      <c r="ES84" s="758"/>
      <c r="ET84" s="758"/>
      <c r="EU84" s="758"/>
      <c r="EV84" s="758"/>
      <c r="EW84" s="758"/>
      <c r="EX84" s="758"/>
      <c r="EY84" s="758"/>
      <c r="EZ84" s="758"/>
      <c r="FA84" s="758"/>
      <c r="FB84" s="758"/>
      <c r="FC84" s="758"/>
      <c r="FD84" s="758"/>
      <c r="FE84" s="758"/>
      <c r="FF84" s="758"/>
      <c r="FG84" s="758"/>
      <c r="FH84" s="758"/>
      <c r="FI84" s="758"/>
      <c r="FJ84" s="758"/>
      <c r="FK84" s="758"/>
      <c r="FL84" s="758"/>
      <c r="FM84" s="758"/>
      <c r="FN84" s="758"/>
      <c r="FO84" s="758"/>
      <c r="FP84" s="758"/>
      <c r="FQ84" s="758"/>
      <c r="FR84" s="758"/>
      <c r="FS84" s="758"/>
      <c r="FT84" s="758"/>
      <c r="FU84" s="758"/>
      <c r="FV84" s="758"/>
      <c r="FW84" s="758"/>
      <c r="FX84" s="758"/>
      <c r="FY84" s="758"/>
      <c r="FZ84" s="758"/>
      <c r="GA84" s="758"/>
      <c r="GB84" s="758"/>
      <c r="GC84" s="758"/>
      <c r="GD84" s="758"/>
      <c r="GE84" s="758"/>
      <c r="GF84" s="758"/>
      <c r="GG84" s="758"/>
      <c r="GH84" s="758"/>
      <c r="GI84" s="758"/>
      <c r="GJ84" s="758"/>
      <c r="GK84" s="758"/>
      <c r="GL84" s="758"/>
      <c r="GM84" s="758"/>
      <c r="GN84" s="758"/>
      <c r="GO84" s="758"/>
      <c r="GP84" s="758"/>
      <c r="GQ84" s="758"/>
      <c r="GR84" s="758"/>
      <c r="GS84" s="758"/>
      <c r="GT84" s="758"/>
      <c r="GU84" s="758"/>
      <c r="GV84" s="758"/>
      <c r="GW84" s="758"/>
      <c r="GX84" s="758"/>
      <c r="GY84" s="758"/>
      <c r="GZ84" s="758"/>
      <c r="HA84" s="758"/>
      <c r="HB84" s="758"/>
      <c r="HC84" s="758"/>
      <c r="HD84" s="758"/>
      <c r="HE84" s="758"/>
      <c r="HF84" s="758"/>
      <c r="HG84" s="758"/>
      <c r="HH84" s="758"/>
      <c r="HI84" s="758"/>
      <c r="HJ84" s="758"/>
      <c r="HK84" s="758"/>
      <c r="HL84" s="758"/>
      <c r="HM84" s="758"/>
      <c r="HN84" s="758"/>
      <c r="HO84" s="758"/>
      <c r="HP84" s="758"/>
      <c r="HQ84" s="758"/>
      <c r="HR84" s="758"/>
      <c r="HS84" s="758"/>
      <c r="HT84" s="758"/>
      <c r="HU84" s="758"/>
      <c r="HV84" s="758"/>
      <c r="HW84" s="758"/>
      <c r="HX84" s="758"/>
      <c r="HY84" s="758"/>
      <c r="HZ84" s="758"/>
      <c r="IA84" s="758"/>
      <c r="IB84" s="758"/>
      <c r="IC84" s="758"/>
      <c r="ID84" s="758"/>
      <c r="IE84" s="758"/>
      <c r="IF84" s="758"/>
      <c r="IG84" s="758"/>
      <c r="IH84" s="758"/>
      <c r="II84" s="758"/>
      <c r="IJ84" s="758"/>
      <c r="IK84" s="758"/>
      <c r="IL84" s="758"/>
      <c r="IM84" s="758"/>
      <c r="IN84" s="758"/>
      <c r="IO84" s="758"/>
      <c r="IP84" s="758"/>
      <c r="IQ84" s="758"/>
      <c r="IR84" s="758"/>
      <c r="IS84" s="758"/>
      <c r="IT84" s="758"/>
      <c r="IU84" s="758"/>
      <c r="IV84" s="758"/>
      <c r="IW84" s="758"/>
    </row>
    <row r="85" spans="1:257" s="760" customFormat="1" ht="14.25" customHeight="1">
      <c r="A85" s="758"/>
      <c r="B85" s="1159" t="s">
        <v>1</v>
      </c>
      <c r="C85" s="1138" t="s">
        <v>920</v>
      </c>
      <c r="D85" s="1118" t="s">
        <v>76</v>
      </c>
      <c r="E85" s="1118" t="s">
        <v>914</v>
      </c>
      <c r="F85" s="1118" t="s">
        <v>77</v>
      </c>
      <c r="G85" s="1139" t="s">
        <v>920</v>
      </c>
      <c r="H85" s="1167" t="s">
        <v>920</v>
      </c>
      <c r="I85" s="1118" t="s">
        <v>917</v>
      </c>
      <c r="J85" s="1168" t="s">
        <v>914</v>
      </c>
      <c r="K85" s="1139" t="s">
        <v>920</v>
      </c>
      <c r="L85" s="1188" t="s">
        <v>928</v>
      </c>
      <c r="M85" s="1116"/>
      <c r="N85" s="758"/>
      <c r="O85" s="758"/>
      <c r="P85" s="758"/>
      <c r="Q85" s="758"/>
      <c r="R85" s="758"/>
      <c r="S85" s="758"/>
      <c r="T85" s="758"/>
      <c r="U85" s="758"/>
      <c r="V85" s="758"/>
      <c r="W85" s="758"/>
      <c r="X85" s="758"/>
      <c r="Y85" s="758"/>
      <c r="Z85" s="758"/>
      <c r="AA85" s="758"/>
      <c r="AB85" s="758"/>
      <c r="AC85" s="758"/>
      <c r="AD85" s="758"/>
      <c r="AE85" s="758"/>
      <c r="AF85" s="758"/>
      <c r="AG85" s="758"/>
      <c r="AH85" s="758"/>
      <c r="AI85" s="758"/>
      <c r="AJ85" s="758"/>
      <c r="AK85" s="758"/>
      <c r="AL85" s="758"/>
      <c r="AM85" s="758"/>
      <c r="AN85" s="758"/>
      <c r="AO85" s="758"/>
      <c r="AP85" s="758"/>
      <c r="AQ85" s="758"/>
      <c r="AR85" s="758"/>
      <c r="AS85" s="758"/>
      <c r="AT85" s="758"/>
      <c r="AU85" s="758"/>
      <c r="AV85" s="758"/>
      <c r="AW85" s="758"/>
      <c r="AX85" s="758"/>
      <c r="AY85" s="758"/>
      <c r="AZ85" s="758"/>
      <c r="BA85" s="758"/>
      <c r="BB85" s="758"/>
      <c r="BC85" s="758"/>
      <c r="BD85" s="758"/>
      <c r="BE85" s="758"/>
      <c r="BF85" s="758"/>
      <c r="BG85" s="758"/>
      <c r="BH85" s="758"/>
      <c r="BI85" s="758"/>
      <c r="BJ85" s="758"/>
      <c r="BK85" s="758"/>
      <c r="BL85" s="758"/>
      <c r="BM85" s="758"/>
      <c r="BN85" s="758"/>
      <c r="BO85" s="758"/>
      <c r="BP85" s="758"/>
      <c r="BQ85" s="758"/>
      <c r="BR85" s="758"/>
      <c r="BS85" s="758"/>
      <c r="BT85" s="758"/>
      <c r="BU85" s="758"/>
      <c r="BV85" s="758"/>
      <c r="BW85" s="758"/>
      <c r="BX85" s="758"/>
      <c r="BY85" s="758"/>
      <c r="BZ85" s="758"/>
      <c r="CA85" s="758"/>
      <c r="CB85" s="758"/>
      <c r="CC85" s="758"/>
      <c r="CD85" s="758"/>
      <c r="CE85" s="758"/>
      <c r="CF85" s="758"/>
      <c r="CG85" s="758"/>
      <c r="CH85" s="758"/>
      <c r="CI85" s="758"/>
      <c r="CJ85" s="758"/>
      <c r="CK85" s="758"/>
      <c r="CL85" s="758"/>
      <c r="CM85" s="758"/>
      <c r="CN85" s="758"/>
      <c r="CO85" s="758"/>
      <c r="CP85" s="758"/>
      <c r="CQ85" s="758"/>
      <c r="CR85" s="758"/>
      <c r="CS85" s="758"/>
      <c r="CT85" s="758"/>
      <c r="CU85" s="758"/>
      <c r="CV85" s="758"/>
      <c r="CW85" s="758"/>
      <c r="CX85" s="758"/>
      <c r="CY85" s="758"/>
      <c r="CZ85" s="758"/>
      <c r="DA85" s="758"/>
      <c r="DB85" s="758"/>
      <c r="DC85" s="758"/>
      <c r="DD85" s="758"/>
      <c r="DE85" s="758"/>
      <c r="DF85" s="758"/>
      <c r="DG85" s="758"/>
      <c r="DH85" s="758"/>
      <c r="DI85" s="758"/>
      <c r="DJ85" s="758"/>
      <c r="DK85" s="758"/>
      <c r="DL85" s="758"/>
      <c r="DM85" s="758"/>
      <c r="DN85" s="758"/>
      <c r="DO85" s="758"/>
      <c r="DP85" s="758"/>
      <c r="DQ85" s="758"/>
      <c r="DR85" s="758"/>
      <c r="DS85" s="758"/>
      <c r="DT85" s="758"/>
      <c r="DU85" s="758"/>
      <c r="DV85" s="758"/>
      <c r="DW85" s="758"/>
      <c r="DX85" s="758"/>
      <c r="DY85" s="758"/>
      <c r="DZ85" s="758"/>
      <c r="EA85" s="758"/>
      <c r="EB85" s="758"/>
      <c r="EC85" s="758"/>
      <c r="ED85" s="758"/>
      <c r="EE85" s="758"/>
      <c r="EF85" s="758"/>
      <c r="EG85" s="758"/>
      <c r="EH85" s="758"/>
      <c r="EI85" s="758"/>
      <c r="EJ85" s="758"/>
      <c r="EK85" s="758"/>
      <c r="EL85" s="758"/>
      <c r="EM85" s="758"/>
      <c r="EN85" s="758"/>
      <c r="EO85" s="758"/>
      <c r="EP85" s="758"/>
      <c r="EQ85" s="758"/>
      <c r="ER85" s="758"/>
      <c r="ES85" s="758"/>
      <c r="ET85" s="758"/>
      <c r="EU85" s="758"/>
      <c r="EV85" s="758"/>
      <c r="EW85" s="758"/>
      <c r="EX85" s="758"/>
      <c r="EY85" s="758"/>
      <c r="EZ85" s="758"/>
      <c r="FA85" s="758"/>
      <c r="FB85" s="758"/>
      <c r="FC85" s="758"/>
      <c r="FD85" s="758"/>
      <c r="FE85" s="758"/>
      <c r="FF85" s="758"/>
      <c r="FG85" s="758"/>
      <c r="FH85" s="758"/>
      <c r="FI85" s="758"/>
      <c r="FJ85" s="758"/>
      <c r="FK85" s="758"/>
      <c r="FL85" s="758"/>
      <c r="FM85" s="758"/>
      <c r="FN85" s="758"/>
      <c r="FO85" s="758"/>
      <c r="FP85" s="758"/>
      <c r="FQ85" s="758"/>
      <c r="FR85" s="758"/>
      <c r="FS85" s="758"/>
      <c r="FT85" s="758"/>
      <c r="FU85" s="758"/>
      <c r="FV85" s="758"/>
      <c r="FW85" s="758"/>
      <c r="FX85" s="758"/>
      <c r="FY85" s="758"/>
      <c r="FZ85" s="758"/>
      <c r="GA85" s="758"/>
      <c r="GB85" s="758"/>
      <c r="GC85" s="758"/>
      <c r="GD85" s="758"/>
      <c r="GE85" s="758"/>
      <c r="GF85" s="758"/>
      <c r="GG85" s="758"/>
      <c r="GH85" s="758"/>
      <c r="GI85" s="758"/>
      <c r="GJ85" s="758"/>
      <c r="GK85" s="758"/>
      <c r="GL85" s="758"/>
      <c r="GM85" s="758"/>
      <c r="GN85" s="758"/>
      <c r="GO85" s="758"/>
      <c r="GP85" s="758"/>
      <c r="GQ85" s="758"/>
      <c r="GR85" s="758"/>
      <c r="GS85" s="758"/>
      <c r="GT85" s="758"/>
      <c r="GU85" s="758"/>
      <c r="GV85" s="758"/>
      <c r="GW85" s="758"/>
      <c r="GX85" s="758"/>
      <c r="GY85" s="758"/>
      <c r="GZ85" s="758"/>
      <c r="HA85" s="758"/>
      <c r="HB85" s="758"/>
      <c r="HC85" s="758"/>
      <c r="HD85" s="758"/>
      <c r="HE85" s="758"/>
      <c r="HF85" s="758"/>
      <c r="HG85" s="758"/>
      <c r="HH85" s="758"/>
      <c r="HI85" s="758"/>
      <c r="HJ85" s="758"/>
      <c r="HK85" s="758"/>
      <c r="HL85" s="758"/>
      <c r="HM85" s="758"/>
      <c r="HN85" s="758"/>
      <c r="HO85" s="758"/>
      <c r="HP85" s="758"/>
      <c r="HQ85" s="758"/>
      <c r="HR85" s="758"/>
      <c r="HS85" s="758"/>
      <c r="HT85" s="758"/>
      <c r="HU85" s="758"/>
      <c r="HV85" s="758"/>
      <c r="HW85" s="758"/>
      <c r="HX85" s="758"/>
      <c r="HY85" s="758"/>
      <c r="HZ85" s="758"/>
      <c r="IA85" s="758"/>
      <c r="IB85" s="758"/>
      <c r="IC85" s="758"/>
      <c r="ID85" s="758"/>
      <c r="IE85" s="758"/>
      <c r="IF85" s="758"/>
      <c r="IG85" s="758"/>
      <c r="IH85" s="758"/>
      <c r="II85" s="758"/>
      <c r="IJ85" s="758"/>
      <c r="IK85" s="758"/>
      <c r="IL85" s="758"/>
      <c r="IM85" s="758"/>
      <c r="IN85" s="758"/>
      <c r="IO85" s="758"/>
      <c r="IP85" s="758"/>
      <c r="IQ85" s="758"/>
      <c r="IR85" s="758"/>
      <c r="IS85" s="758"/>
      <c r="IT85" s="758"/>
      <c r="IU85" s="758"/>
      <c r="IV85" s="758"/>
      <c r="IW85" s="758"/>
    </row>
    <row r="86" spans="1:257">
      <c r="A86" s="761"/>
      <c r="B86" s="1160"/>
      <c r="C86" s="1140" t="s">
        <v>732</v>
      </c>
      <c r="D86" s="1119"/>
      <c r="E86" s="1119" t="s">
        <v>915</v>
      </c>
      <c r="F86" s="1119"/>
      <c r="G86" s="1141" t="s">
        <v>916</v>
      </c>
      <c r="H86" s="1169" t="s">
        <v>732</v>
      </c>
      <c r="I86" s="1119" t="s">
        <v>918</v>
      </c>
      <c r="J86" s="1170" t="s">
        <v>915</v>
      </c>
      <c r="K86" s="1141" t="s">
        <v>916</v>
      </c>
      <c r="L86" s="1189" t="s">
        <v>916</v>
      </c>
      <c r="M86" s="857"/>
      <c r="N86" s="761"/>
      <c r="O86" s="761"/>
      <c r="P86" s="761"/>
      <c r="Q86" s="761"/>
      <c r="R86" s="761"/>
      <c r="S86" s="761"/>
      <c r="T86" s="761"/>
      <c r="U86" s="761"/>
      <c r="V86" s="761"/>
      <c r="W86" s="761"/>
      <c r="X86" s="761"/>
      <c r="Y86" s="761"/>
      <c r="Z86" s="761"/>
      <c r="AA86" s="761"/>
      <c r="AB86" s="761"/>
      <c r="AC86" s="761"/>
      <c r="AD86" s="761"/>
      <c r="AE86" s="761"/>
      <c r="AF86" s="761"/>
      <c r="AG86" s="761"/>
      <c r="AH86" s="761"/>
      <c r="AI86" s="761"/>
      <c r="AJ86" s="761"/>
      <c r="AK86" s="761"/>
      <c r="AL86" s="761"/>
      <c r="AM86" s="761"/>
      <c r="AN86" s="761"/>
      <c r="AO86" s="761"/>
      <c r="AP86" s="761"/>
      <c r="AQ86" s="761"/>
      <c r="AR86" s="761"/>
      <c r="AS86" s="761"/>
      <c r="AT86" s="761"/>
      <c r="AU86" s="761"/>
      <c r="AV86" s="761"/>
      <c r="AW86" s="761"/>
      <c r="AX86" s="761"/>
      <c r="AY86" s="761"/>
      <c r="AZ86" s="761"/>
      <c r="BA86" s="761"/>
      <c r="BB86" s="761"/>
      <c r="BC86" s="761"/>
      <c r="BD86" s="761"/>
      <c r="BE86" s="761"/>
      <c r="BF86" s="761"/>
      <c r="BG86" s="761"/>
      <c r="BH86" s="761"/>
      <c r="BI86" s="761"/>
      <c r="BJ86" s="761"/>
      <c r="BK86" s="761"/>
      <c r="BL86" s="761"/>
      <c r="BM86" s="761"/>
      <c r="BN86" s="761"/>
      <c r="BO86" s="761"/>
      <c r="BP86" s="761"/>
      <c r="BQ86" s="761"/>
      <c r="BR86" s="761"/>
      <c r="BS86" s="761"/>
      <c r="BT86" s="761"/>
      <c r="BU86" s="761"/>
      <c r="BV86" s="761"/>
      <c r="BW86" s="761"/>
      <c r="BX86" s="761"/>
      <c r="BY86" s="761"/>
      <c r="BZ86" s="761"/>
      <c r="CA86" s="761"/>
      <c r="CB86" s="761"/>
      <c r="CC86" s="761"/>
      <c r="CD86" s="761"/>
      <c r="CE86" s="761"/>
      <c r="CF86" s="761"/>
      <c r="CG86" s="761"/>
      <c r="CH86" s="761"/>
      <c r="CI86" s="761"/>
      <c r="CJ86" s="761"/>
      <c r="CK86" s="761"/>
      <c r="CL86" s="761"/>
      <c r="CM86" s="761"/>
      <c r="CN86" s="761"/>
      <c r="CO86" s="761"/>
      <c r="CP86" s="761"/>
      <c r="CQ86" s="761"/>
      <c r="CR86" s="761"/>
      <c r="CS86" s="761"/>
      <c r="CT86" s="761"/>
      <c r="CU86" s="761"/>
      <c r="CV86" s="761"/>
      <c r="CW86" s="761"/>
      <c r="CX86" s="761"/>
      <c r="CY86" s="761"/>
      <c r="CZ86" s="761"/>
      <c r="DA86" s="761"/>
      <c r="DB86" s="761"/>
      <c r="DC86" s="761"/>
      <c r="DD86" s="761"/>
      <c r="DE86" s="761"/>
      <c r="DF86" s="761"/>
      <c r="DG86" s="761"/>
      <c r="DH86" s="761"/>
      <c r="DI86" s="761"/>
      <c r="DJ86" s="761"/>
      <c r="DK86" s="761"/>
      <c r="DL86" s="761"/>
      <c r="DM86" s="761"/>
      <c r="DN86" s="761"/>
      <c r="DO86" s="761"/>
      <c r="DP86" s="761"/>
      <c r="DQ86" s="761"/>
      <c r="DR86" s="761"/>
      <c r="DS86" s="761"/>
      <c r="DT86" s="761"/>
      <c r="DU86" s="761"/>
      <c r="DV86" s="761"/>
      <c r="DW86" s="761"/>
      <c r="DX86" s="761"/>
      <c r="DY86" s="761"/>
      <c r="DZ86" s="761"/>
      <c r="EA86" s="761"/>
      <c r="EB86" s="761"/>
      <c r="EC86" s="761"/>
      <c r="ED86" s="761"/>
      <c r="EE86" s="761"/>
      <c r="EF86" s="761"/>
      <c r="EG86" s="761"/>
      <c r="EH86" s="761"/>
      <c r="EI86" s="761"/>
      <c r="EJ86" s="761"/>
      <c r="EK86" s="761"/>
      <c r="EL86" s="761"/>
      <c r="EM86" s="761"/>
      <c r="EN86" s="761"/>
      <c r="EO86" s="761"/>
      <c r="EP86" s="761"/>
      <c r="EQ86" s="761"/>
      <c r="ER86" s="761"/>
      <c r="ES86" s="761"/>
      <c r="ET86" s="761"/>
      <c r="EU86" s="761"/>
      <c r="EV86" s="761"/>
      <c r="EW86" s="761"/>
      <c r="EX86" s="761"/>
      <c r="EY86" s="761"/>
      <c r="EZ86" s="761"/>
      <c r="FA86" s="761"/>
      <c r="FB86" s="761"/>
      <c r="FC86" s="761"/>
      <c r="FD86" s="761"/>
      <c r="FE86" s="761"/>
      <c r="FF86" s="761"/>
      <c r="FG86" s="761"/>
      <c r="FH86" s="761"/>
      <c r="FI86" s="761"/>
      <c r="FJ86" s="761"/>
      <c r="FK86" s="761"/>
      <c r="FL86" s="761"/>
      <c r="FM86" s="761"/>
      <c r="FN86" s="761"/>
      <c r="FO86" s="761"/>
      <c r="FP86" s="761"/>
      <c r="FQ86" s="761"/>
      <c r="FR86" s="761"/>
      <c r="FS86" s="761"/>
      <c r="FT86" s="761"/>
      <c r="FU86" s="761"/>
      <c r="FV86" s="761"/>
      <c r="FW86" s="761"/>
      <c r="FX86" s="761"/>
      <c r="FY86" s="761"/>
      <c r="FZ86" s="761"/>
      <c r="GA86" s="761"/>
      <c r="GB86" s="761"/>
      <c r="GC86" s="761"/>
      <c r="GD86" s="761"/>
      <c r="GE86" s="761"/>
      <c r="GF86" s="761"/>
      <c r="GG86" s="761"/>
      <c r="GH86" s="761"/>
      <c r="GI86" s="761"/>
      <c r="GJ86" s="761"/>
      <c r="GK86" s="761"/>
      <c r="GL86" s="761"/>
      <c r="GM86" s="761"/>
      <c r="GN86" s="761"/>
      <c r="GO86" s="761"/>
      <c r="GP86" s="761"/>
      <c r="GQ86" s="761"/>
      <c r="GR86" s="761"/>
      <c r="GS86" s="761"/>
      <c r="GT86" s="761"/>
      <c r="GU86" s="761"/>
      <c r="GV86" s="761"/>
      <c r="GW86" s="761"/>
      <c r="GX86" s="761"/>
      <c r="GY86" s="761"/>
      <c r="GZ86" s="761"/>
      <c r="HA86" s="761"/>
      <c r="HB86" s="761"/>
      <c r="HC86" s="761"/>
      <c r="HD86" s="761"/>
      <c r="HE86" s="761"/>
      <c r="HF86" s="761"/>
      <c r="HG86" s="761"/>
      <c r="HH86" s="761"/>
      <c r="HI86" s="761"/>
      <c r="HJ86" s="761"/>
      <c r="HK86" s="761"/>
      <c r="HL86" s="761"/>
      <c r="HM86" s="761"/>
      <c r="HN86" s="761"/>
      <c r="HO86" s="761"/>
      <c r="HP86" s="761"/>
      <c r="HQ86" s="761"/>
      <c r="HR86" s="761"/>
      <c r="HS86" s="761"/>
      <c r="HT86" s="761"/>
      <c r="HU86" s="761"/>
      <c r="HV86" s="761"/>
      <c r="HW86" s="761"/>
      <c r="HX86" s="761"/>
      <c r="HY86" s="761"/>
      <c r="HZ86" s="761"/>
      <c r="IA86" s="761"/>
      <c r="IB86" s="761"/>
      <c r="IC86" s="761"/>
      <c r="ID86" s="761"/>
      <c r="IE86" s="761"/>
      <c r="IF86" s="761"/>
      <c r="IG86" s="761"/>
      <c r="IH86" s="761"/>
      <c r="II86" s="761"/>
      <c r="IJ86" s="761"/>
      <c r="IK86" s="761"/>
      <c r="IL86" s="761"/>
      <c r="IM86" s="761"/>
      <c r="IN86" s="761"/>
      <c r="IO86" s="761"/>
      <c r="IP86" s="761"/>
      <c r="IQ86" s="761"/>
      <c r="IR86" s="761"/>
      <c r="IS86" s="761"/>
      <c r="IT86" s="761"/>
      <c r="IU86" s="761"/>
      <c r="IV86" s="761"/>
      <c r="IW86" s="761"/>
    </row>
    <row r="87" spans="1:257">
      <c r="B87" s="1161" t="s">
        <v>737</v>
      </c>
      <c r="C87" s="1142"/>
      <c r="D87" s="1120"/>
      <c r="E87" s="1120"/>
      <c r="F87" s="1120"/>
      <c r="G87" s="1143"/>
      <c r="H87" s="1171"/>
      <c r="I87" s="1120"/>
      <c r="J87" s="1172"/>
      <c r="K87" s="1143"/>
      <c r="L87" s="1190"/>
      <c r="M87" s="732"/>
    </row>
    <row r="88" spans="1:257">
      <c r="B88" s="1162" t="s">
        <v>738</v>
      </c>
      <c r="C88" s="1144">
        <v>1818909930</v>
      </c>
      <c r="D88" s="1121">
        <v>1981600</v>
      </c>
      <c r="E88" s="1121">
        <v>0</v>
      </c>
      <c r="F88" s="1121">
        <v>0</v>
      </c>
      <c r="G88" s="1143">
        <v>1820891530</v>
      </c>
      <c r="H88" s="1171">
        <v>0</v>
      </c>
      <c r="I88" s="1120">
        <v>0</v>
      </c>
      <c r="J88" s="1172">
        <v>0</v>
      </c>
      <c r="K88" s="1143">
        <v>0</v>
      </c>
      <c r="L88" s="1190">
        <v>1820891530</v>
      </c>
      <c r="M88" s="732"/>
      <c r="N88" s="729"/>
      <c r="O88" s="729"/>
    </row>
    <row r="89" spans="1:257">
      <c r="B89" s="1162"/>
      <c r="C89" s="1144"/>
      <c r="D89" s="1121"/>
      <c r="E89" s="1121"/>
      <c r="F89" s="1121"/>
      <c r="G89" s="1143"/>
      <c r="H89" s="1171"/>
      <c r="I89" s="1120"/>
      <c r="J89" s="1172"/>
      <c r="K89" s="1143"/>
      <c r="L89" s="1190"/>
      <c r="M89" s="732"/>
    </row>
    <row r="90" spans="1:257" ht="12.75" hidden="1" customHeight="1">
      <c r="B90" s="1162" t="s">
        <v>739</v>
      </c>
      <c r="C90" s="1144">
        <v>0</v>
      </c>
      <c r="D90" s="1120">
        <v>0</v>
      </c>
      <c r="E90" s="1120">
        <v>0</v>
      </c>
      <c r="F90" s="1120">
        <v>0</v>
      </c>
      <c r="G90" s="1143">
        <v>0</v>
      </c>
      <c r="H90" s="1171">
        <v>0</v>
      </c>
      <c r="I90" s="1120">
        <v>0</v>
      </c>
      <c r="J90" s="1172">
        <v>0</v>
      </c>
      <c r="K90" s="1143">
        <v>0</v>
      </c>
      <c r="L90" s="1190">
        <v>0</v>
      </c>
      <c r="M90" s="732"/>
    </row>
    <row r="91" spans="1:257" s="765" customFormat="1" ht="12.75" hidden="1" customHeight="1">
      <c r="B91" s="1163"/>
      <c r="C91" s="1142"/>
      <c r="D91" s="1122"/>
      <c r="E91" s="1122"/>
      <c r="F91" s="1122"/>
      <c r="G91" s="1145"/>
      <c r="H91" s="1173"/>
      <c r="I91" s="1122"/>
      <c r="J91" s="1174"/>
      <c r="K91" s="1145"/>
      <c r="L91" s="1191"/>
      <c r="M91" s="874"/>
      <c r="R91" s="755"/>
    </row>
    <row r="92" spans="1:257" ht="12.75" hidden="1" customHeight="1">
      <c r="B92" s="1162" t="s">
        <v>740</v>
      </c>
      <c r="C92" s="1144">
        <v>0</v>
      </c>
      <c r="D92" s="1121">
        <v>0</v>
      </c>
      <c r="E92" s="1121">
        <v>0</v>
      </c>
      <c r="F92" s="1121">
        <v>0</v>
      </c>
      <c r="G92" s="1143">
        <v>0</v>
      </c>
      <c r="H92" s="1171">
        <v>0</v>
      </c>
      <c r="I92" s="1120">
        <v>0</v>
      </c>
      <c r="J92" s="1172">
        <v>0</v>
      </c>
      <c r="K92" s="1143">
        <v>0</v>
      </c>
      <c r="L92" s="1190">
        <v>0</v>
      </c>
      <c r="M92" s="732"/>
    </row>
    <row r="93" spans="1:257" s="765" customFormat="1" ht="12.75" hidden="1" customHeight="1">
      <c r="B93" s="1163"/>
      <c r="C93" s="1146"/>
      <c r="D93" s="1123"/>
      <c r="E93" s="1123"/>
      <c r="F93" s="1123"/>
      <c r="G93" s="1145"/>
      <c r="H93" s="1175"/>
      <c r="I93" s="1123"/>
      <c r="J93" s="1176"/>
      <c r="K93" s="1202"/>
      <c r="L93" s="1192"/>
      <c r="M93" s="874"/>
      <c r="O93" s="768"/>
      <c r="R93" s="727"/>
    </row>
    <row r="94" spans="1:257" s="765" customFormat="1">
      <c r="B94" s="1162" t="s">
        <v>880</v>
      </c>
      <c r="C94" s="1144">
        <v>6605086</v>
      </c>
      <c r="D94" s="1121">
        <v>7001850018.5948553</v>
      </c>
      <c r="E94" s="1121">
        <v>-11852325.66361757</v>
      </c>
      <c r="F94" s="1123">
        <v>0</v>
      </c>
      <c r="G94" s="1143">
        <v>6996602778.9312382</v>
      </c>
      <c r="H94" s="1177">
        <v>-2242908</v>
      </c>
      <c r="I94" s="1120">
        <v>224352549.10239413</v>
      </c>
      <c r="J94" s="1172">
        <v>-379599.14248682023</v>
      </c>
      <c r="K94" s="1143">
        <v>221730041.95990732</v>
      </c>
      <c r="L94" s="1190">
        <v>6774872736.9713306</v>
      </c>
      <c r="M94" s="732"/>
      <c r="O94" s="768"/>
      <c r="R94" s="727"/>
    </row>
    <row r="95" spans="1:257" s="765" customFormat="1">
      <c r="B95" s="1163"/>
      <c r="C95" s="1146"/>
      <c r="D95" s="1123"/>
      <c r="E95" s="1123"/>
      <c r="F95" s="1123"/>
      <c r="G95" s="1145"/>
      <c r="H95" s="1175"/>
      <c r="I95" s="1123"/>
      <c r="J95" s="1176"/>
      <c r="K95" s="1202"/>
      <c r="L95" s="1192"/>
      <c r="M95" s="874"/>
      <c r="O95" s="768"/>
      <c r="R95" s="727"/>
    </row>
    <row r="96" spans="1:257" s="765" customFormat="1">
      <c r="B96" s="1162" t="s">
        <v>881</v>
      </c>
      <c r="C96" s="1144">
        <v>74243032</v>
      </c>
      <c r="D96" s="1121">
        <v>35210335913.405136</v>
      </c>
      <c r="E96" s="1121">
        <v>-59602014.733642712</v>
      </c>
      <c r="F96" s="1123">
        <v>0</v>
      </c>
      <c r="G96" s="1143">
        <v>35224976930.671494</v>
      </c>
      <c r="H96" s="1177">
        <v>5648944</v>
      </c>
      <c r="I96" s="1120">
        <v>1787407607.6293888</v>
      </c>
      <c r="J96" s="1172">
        <v>-3017658.1706238831</v>
      </c>
      <c r="K96" s="1143">
        <v>1790038893.458765</v>
      </c>
      <c r="L96" s="1190">
        <v>33434938037.21273</v>
      </c>
      <c r="M96" s="732"/>
      <c r="O96" s="768"/>
      <c r="R96" s="727"/>
    </row>
    <row r="97" spans="2:22">
      <c r="B97" s="1162"/>
      <c r="C97" s="1144"/>
      <c r="D97" s="1121"/>
      <c r="E97" s="1121"/>
      <c r="F97" s="1121"/>
      <c r="G97" s="1143"/>
      <c r="H97" s="1177"/>
      <c r="I97" s="1121"/>
      <c r="J97" s="1178"/>
      <c r="K97" s="1203"/>
      <c r="L97" s="1193"/>
      <c r="M97" s="732"/>
      <c r="R97" s="727">
        <v>0</v>
      </c>
      <c r="S97" s="755" t="s">
        <v>742</v>
      </c>
    </row>
    <row r="98" spans="2:22">
      <c r="B98" s="1162" t="s">
        <v>743</v>
      </c>
      <c r="C98" s="1144">
        <v>8923458</v>
      </c>
      <c r="D98" s="1121">
        <v>29718</v>
      </c>
      <c r="E98" s="1121">
        <v>0</v>
      </c>
      <c r="F98" s="1121">
        <v>0</v>
      </c>
      <c r="G98" s="1143">
        <v>8953176</v>
      </c>
      <c r="H98" s="1171">
        <v>-1131712</v>
      </c>
      <c r="I98" s="1120">
        <v>1370621</v>
      </c>
      <c r="J98" s="1172">
        <v>0</v>
      </c>
      <c r="K98" s="1143">
        <v>238909</v>
      </c>
      <c r="L98" s="1190">
        <v>8714267</v>
      </c>
      <c r="M98" s="732"/>
      <c r="R98" s="726" t="e">
        <v>#REF!</v>
      </c>
      <c r="S98" s="755" t="s">
        <v>744</v>
      </c>
    </row>
    <row r="99" spans="2:22">
      <c r="B99" s="1162"/>
      <c r="C99" s="1144"/>
      <c r="D99" s="1121"/>
      <c r="E99" s="1121"/>
      <c r="F99" s="1121"/>
      <c r="G99" s="1143"/>
      <c r="H99" s="1177"/>
      <c r="I99" s="1121"/>
      <c r="J99" s="1178"/>
      <c r="K99" s="1203"/>
      <c r="L99" s="1193"/>
      <c r="M99" s="732"/>
      <c r="R99" s="727" t="e">
        <v>#REF!</v>
      </c>
      <c r="S99" s="755" t="s">
        <v>746</v>
      </c>
      <c r="U99" s="765"/>
      <c r="V99" s="726" t="e">
        <f>+#REF!-#REF!</f>
        <v>#REF!</v>
      </c>
    </row>
    <row r="100" spans="2:22">
      <c r="B100" s="1162" t="s">
        <v>540</v>
      </c>
      <c r="C100" s="1144">
        <v>8128015</v>
      </c>
      <c r="D100" s="1121">
        <v>30750</v>
      </c>
      <c r="E100" s="1121">
        <v>0</v>
      </c>
      <c r="F100" s="1121">
        <v>0</v>
      </c>
      <c r="G100" s="1143">
        <v>8158765</v>
      </c>
      <c r="H100" s="1171">
        <v>4096935</v>
      </c>
      <c r="I100" s="1120">
        <v>2157023</v>
      </c>
      <c r="J100" s="1172">
        <v>0</v>
      </c>
      <c r="K100" s="1143">
        <v>6253958</v>
      </c>
      <c r="L100" s="1190">
        <v>1904807</v>
      </c>
      <c r="M100" s="732"/>
      <c r="R100" s="726">
        <v>42251040285.184059</v>
      </c>
      <c r="S100" s="765" t="s">
        <v>747</v>
      </c>
      <c r="T100" s="765"/>
    </row>
    <row r="101" spans="2:22">
      <c r="B101" s="1162"/>
      <c r="C101" s="1144"/>
      <c r="D101" s="1121"/>
      <c r="E101" s="1121"/>
      <c r="F101" s="1121"/>
      <c r="G101" s="1143"/>
      <c r="H101" s="1177"/>
      <c r="I101" s="1121"/>
      <c r="J101" s="1178"/>
      <c r="K101" s="1203"/>
      <c r="L101" s="1193"/>
      <c r="M101" s="732"/>
      <c r="R101" s="726">
        <v>0</v>
      </c>
      <c r="T101" s="765"/>
      <c r="U101" s="765"/>
    </row>
    <row r="102" spans="2:22" ht="12.75" hidden="1" customHeight="1">
      <c r="B102" s="1162" t="s">
        <v>748</v>
      </c>
      <c r="C102" s="1144">
        <v>0</v>
      </c>
      <c r="D102" s="1121"/>
      <c r="E102" s="1121"/>
      <c r="F102" s="1121">
        <v>0</v>
      </c>
      <c r="G102" s="1143"/>
      <c r="H102" s="1171"/>
      <c r="I102" s="1121"/>
      <c r="J102" s="1178"/>
      <c r="K102" s="1203"/>
      <c r="L102" s="1193"/>
      <c r="M102" s="732"/>
      <c r="R102" s="733" t="e">
        <v>#REF!</v>
      </c>
    </row>
    <row r="103" spans="2:22" ht="12.75" hidden="1" customHeight="1">
      <c r="B103" s="1162"/>
      <c r="C103" s="1144"/>
      <c r="D103" s="1121"/>
      <c r="E103" s="1121"/>
      <c r="F103" s="1121">
        <v>0</v>
      </c>
      <c r="G103" s="1143"/>
      <c r="H103" s="1175"/>
      <c r="I103" s="1123"/>
      <c r="J103" s="1176"/>
      <c r="K103" s="1202"/>
      <c r="L103" s="1192"/>
      <c r="M103" s="874"/>
    </row>
    <row r="104" spans="2:22" ht="12.75" hidden="1" customHeight="1">
      <c r="B104" s="1162"/>
      <c r="C104" s="1144"/>
      <c r="D104" s="1121"/>
      <c r="E104" s="1121"/>
      <c r="F104" s="1121"/>
      <c r="G104" s="1143"/>
      <c r="H104" s="1177"/>
      <c r="I104" s="1121"/>
      <c r="J104" s="1178"/>
      <c r="K104" s="1203"/>
      <c r="L104" s="1193"/>
      <c r="M104" s="732"/>
    </row>
    <row r="105" spans="2:22">
      <c r="B105" s="1162" t="s">
        <v>185</v>
      </c>
      <c r="C105" s="1144">
        <v>3484428</v>
      </c>
      <c r="D105" s="1121">
        <v>545895</v>
      </c>
      <c r="E105" s="1121">
        <v>0</v>
      </c>
      <c r="F105" s="1121">
        <v>0</v>
      </c>
      <c r="G105" s="1143">
        <v>4030323</v>
      </c>
      <c r="H105" s="1171">
        <v>646341</v>
      </c>
      <c r="I105" s="1120">
        <v>830341</v>
      </c>
      <c r="J105" s="1172">
        <v>0</v>
      </c>
      <c r="K105" s="1143">
        <v>1476682</v>
      </c>
      <c r="L105" s="1190">
        <v>2553641</v>
      </c>
      <c r="M105" s="732"/>
    </row>
    <row r="106" spans="2:22">
      <c r="B106" s="1162"/>
      <c r="C106" s="1144"/>
      <c r="D106" s="1121"/>
      <c r="E106" s="1121"/>
      <c r="F106" s="1121"/>
      <c r="G106" s="1143"/>
      <c r="H106" s="1177"/>
      <c r="I106" s="1121"/>
      <c r="J106" s="1178"/>
      <c r="K106" s="1203"/>
      <c r="L106" s="1193"/>
      <c r="M106" s="732"/>
      <c r="S106" s="765"/>
      <c r="T106" s="765"/>
      <c r="U106" s="765"/>
    </row>
    <row r="107" spans="2:22">
      <c r="B107" s="1162" t="s">
        <v>120</v>
      </c>
      <c r="C107" s="1144">
        <v>5755613</v>
      </c>
      <c r="D107" s="1121">
        <v>0</v>
      </c>
      <c r="E107" s="1121">
        <v>0</v>
      </c>
      <c r="F107" s="1121">
        <v>0</v>
      </c>
      <c r="G107" s="1143">
        <v>5755613</v>
      </c>
      <c r="H107" s="1171">
        <v>1265972</v>
      </c>
      <c r="I107" s="1120">
        <v>1011221</v>
      </c>
      <c r="J107" s="1172">
        <v>0</v>
      </c>
      <c r="K107" s="1143">
        <v>2277193</v>
      </c>
      <c r="L107" s="1190">
        <v>3478420</v>
      </c>
      <c r="M107" s="732"/>
    </row>
    <row r="108" spans="2:22">
      <c r="B108" s="1164"/>
      <c r="C108" s="1142"/>
      <c r="D108" s="1120"/>
      <c r="E108" s="1120"/>
      <c r="F108" s="1120"/>
      <c r="G108" s="1143"/>
      <c r="H108" s="1171"/>
      <c r="I108" s="1120"/>
      <c r="J108" s="1172"/>
      <c r="K108" s="1143"/>
      <c r="L108" s="1190"/>
      <c r="M108" s="732"/>
    </row>
    <row r="109" spans="2:22" s="756" customFormat="1" ht="17.25" customHeight="1" thickBot="1">
      <c r="B109" s="1159" t="s">
        <v>749</v>
      </c>
      <c r="C109" s="1147">
        <v>1926049562</v>
      </c>
      <c r="D109" s="1124">
        <v>42214773894.999992</v>
      </c>
      <c r="E109" s="1124">
        <v>-71454340.397260278</v>
      </c>
      <c r="F109" s="1124">
        <v>0</v>
      </c>
      <c r="G109" s="1148">
        <v>44069369116.60273</v>
      </c>
      <c r="H109" s="1179">
        <v>8283572</v>
      </c>
      <c r="I109" s="1124">
        <v>2017129362.7317829</v>
      </c>
      <c r="J109" s="1180">
        <v>-3397257.3131107036</v>
      </c>
      <c r="K109" s="1148">
        <v>2022015677.4186723</v>
      </c>
      <c r="L109" s="1194">
        <v>42047353439.184059</v>
      </c>
      <c r="M109" s="718"/>
      <c r="O109" s="728">
        <v>-42047353439.184059</v>
      </c>
      <c r="Q109" s="756">
        <v>59778</v>
      </c>
      <c r="R109" s="755"/>
      <c r="S109" s="755"/>
      <c r="T109" s="755"/>
      <c r="U109" s="755"/>
    </row>
    <row r="110" spans="2:22" s="756" customFormat="1">
      <c r="B110" s="1159"/>
      <c r="C110" s="1149"/>
      <c r="D110" s="1125"/>
      <c r="E110" s="1125"/>
      <c r="F110" s="1125"/>
      <c r="G110" s="1150"/>
      <c r="H110" s="1181"/>
      <c r="I110" s="1125"/>
      <c r="J110" s="1137"/>
      <c r="K110" s="1150"/>
      <c r="L110" s="1195"/>
      <c r="M110" s="718"/>
      <c r="O110" s="728">
        <v>40194247274.955101</v>
      </c>
      <c r="Q110" s="756">
        <v>275000</v>
      </c>
    </row>
    <row r="111" spans="2:22">
      <c r="B111" s="1161" t="s">
        <v>751</v>
      </c>
      <c r="C111" s="1142"/>
      <c r="D111" s="1120"/>
      <c r="E111" s="1120"/>
      <c r="F111" s="1120"/>
      <c r="G111" s="1143"/>
      <c r="H111" s="1171"/>
      <c r="I111" s="1120"/>
      <c r="J111" s="1172"/>
      <c r="K111" s="1143"/>
      <c r="L111" s="1190"/>
      <c r="M111" s="732"/>
      <c r="Q111" s="755">
        <v>693705</v>
      </c>
    </row>
    <row r="112" spans="2:22">
      <c r="B112" s="1162" t="s">
        <v>545</v>
      </c>
      <c r="C112" s="1144">
        <v>516182</v>
      </c>
      <c r="D112" s="1121">
        <v>0</v>
      </c>
      <c r="E112" s="1121">
        <v>0</v>
      </c>
      <c r="F112" s="1120">
        <v>0</v>
      </c>
      <c r="G112" s="1143">
        <v>516182</v>
      </c>
      <c r="H112" s="1171">
        <v>127500</v>
      </c>
      <c r="I112" s="1120">
        <v>169303</v>
      </c>
      <c r="J112" s="1172">
        <v>0</v>
      </c>
      <c r="K112" s="1143">
        <v>296803</v>
      </c>
      <c r="L112" s="1190">
        <v>219379</v>
      </c>
      <c r="M112" s="732"/>
      <c r="Q112" s="755">
        <v>974198</v>
      </c>
    </row>
    <row r="113" spans="2:21">
      <c r="B113" s="1164"/>
      <c r="C113" s="1146"/>
      <c r="D113" s="1123"/>
      <c r="E113" s="1123"/>
      <c r="F113" s="1120"/>
      <c r="G113" s="1145"/>
      <c r="H113" s="1173"/>
      <c r="I113" s="1123"/>
      <c r="J113" s="1176"/>
      <c r="K113" s="1202"/>
      <c r="L113" s="1192"/>
      <c r="M113" s="874"/>
      <c r="O113" s="768"/>
    </row>
    <row r="114" spans="2:21">
      <c r="B114" s="1162" t="s">
        <v>752</v>
      </c>
      <c r="C114" s="1144">
        <v>239373492</v>
      </c>
      <c r="D114" s="1121">
        <v>0</v>
      </c>
      <c r="E114" s="1121">
        <v>0</v>
      </c>
      <c r="F114" s="1120">
        <v>0</v>
      </c>
      <c r="G114" s="1143">
        <v>239373492</v>
      </c>
      <c r="H114" s="1171">
        <v>11968675</v>
      </c>
      <c r="I114" s="1120">
        <v>23937350</v>
      </c>
      <c r="J114" s="1172">
        <v>0</v>
      </c>
      <c r="K114" s="1143">
        <v>35906025</v>
      </c>
      <c r="L114" s="1190">
        <v>203467467</v>
      </c>
      <c r="M114" s="732"/>
      <c r="O114" s="768"/>
      <c r="Q114" s="755">
        <v>1792404</v>
      </c>
    </row>
    <row r="115" spans="2:21">
      <c r="B115" s="1164"/>
      <c r="C115" s="1144"/>
      <c r="D115" s="1121"/>
      <c r="E115" s="1121"/>
      <c r="F115" s="1120"/>
      <c r="G115" s="1143"/>
      <c r="H115" s="1171"/>
      <c r="I115" s="1121"/>
      <c r="J115" s="1178"/>
      <c r="K115" s="1203"/>
      <c r="L115" s="1193"/>
      <c r="M115" s="732"/>
      <c r="Q115" s="755">
        <v>3651773</v>
      </c>
    </row>
    <row r="116" spans="2:21" s="756" customFormat="1" ht="13.5" thickBot="1">
      <c r="B116" s="1159" t="s">
        <v>753</v>
      </c>
      <c r="C116" s="1151">
        <v>239889674</v>
      </c>
      <c r="D116" s="1126">
        <v>0</v>
      </c>
      <c r="E116" s="1126">
        <v>0</v>
      </c>
      <c r="F116" s="1126">
        <v>0</v>
      </c>
      <c r="G116" s="1152">
        <v>239889674</v>
      </c>
      <c r="H116" s="1182">
        <v>12096175</v>
      </c>
      <c r="I116" s="1126">
        <v>24106653</v>
      </c>
      <c r="J116" s="1183">
        <v>0</v>
      </c>
      <c r="K116" s="1152">
        <v>36202828</v>
      </c>
      <c r="L116" s="1196">
        <v>203686846</v>
      </c>
      <c r="M116" s="1117"/>
      <c r="Q116" s="756">
        <v>4878007.72</v>
      </c>
      <c r="R116" s="755"/>
      <c r="S116" s="755"/>
      <c r="T116" s="755"/>
      <c r="U116" s="755"/>
    </row>
    <row r="117" spans="2:21">
      <c r="B117" s="1164"/>
      <c r="C117" s="1142"/>
      <c r="D117" s="1120"/>
      <c r="E117" s="1120"/>
      <c r="F117" s="1120"/>
      <c r="G117" s="1143"/>
      <c r="H117" s="1171"/>
      <c r="I117" s="1120"/>
      <c r="J117" s="1172"/>
      <c r="K117" s="1143"/>
      <c r="L117" s="1190"/>
      <c r="M117" s="732"/>
      <c r="Q117" s="755">
        <v>6657158</v>
      </c>
      <c r="R117" s="756"/>
      <c r="S117" s="771"/>
      <c r="T117" s="771"/>
      <c r="U117" s="771"/>
    </row>
    <row r="118" spans="2:21" s="773" customFormat="1" ht="13.5" thickBot="1">
      <c r="B118" s="1165" t="s">
        <v>755</v>
      </c>
      <c r="C118" s="1153">
        <v>2165939236</v>
      </c>
      <c r="D118" s="1127">
        <v>42214773894.999992</v>
      </c>
      <c r="E118" s="1127">
        <v>-71454340.397260278</v>
      </c>
      <c r="F118" s="1127">
        <v>0</v>
      </c>
      <c r="G118" s="1154">
        <v>44309258790.60273</v>
      </c>
      <c r="H118" s="1184">
        <v>20379747</v>
      </c>
      <c r="I118" s="1127">
        <v>2041236015.7317829</v>
      </c>
      <c r="J118" s="1185">
        <v>-3397257.3131107036</v>
      </c>
      <c r="K118" s="1154">
        <v>2058218505.4186723</v>
      </c>
      <c r="L118" s="1197">
        <v>42251040285.184059</v>
      </c>
      <c r="M118" s="718"/>
      <c r="N118" s="974">
        <v>42788186055.690002</v>
      </c>
      <c r="O118" s="974">
        <v>537145770.5059433</v>
      </c>
      <c r="Q118" s="773">
        <v>9089907</v>
      </c>
      <c r="R118" s="755"/>
      <c r="S118" s="755"/>
      <c r="T118" s="755"/>
      <c r="U118" s="755"/>
    </row>
    <row r="119" spans="2:21" ht="12.75" customHeight="1" thickTop="1" thickBot="1">
      <c r="B119" s="1166"/>
      <c r="C119" s="1155"/>
      <c r="D119" s="1156"/>
      <c r="E119" s="1156"/>
      <c r="F119" s="1156"/>
      <c r="G119" s="1157"/>
      <c r="H119" s="1186"/>
      <c r="I119" s="1156"/>
      <c r="J119" s="1187"/>
      <c r="K119" s="1157"/>
      <c r="L119" s="1198"/>
      <c r="M119" s="732"/>
      <c r="N119" s="774"/>
      <c r="O119" s="774"/>
      <c r="Q119" s="755">
        <v>17931256.140000001</v>
      </c>
      <c r="R119" s="773"/>
      <c r="S119" s="773"/>
      <c r="T119" s="773"/>
      <c r="U119" s="773"/>
    </row>
    <row r="129" spans="1:257" ht="13.5" thickBot="1"/>
    <row r="130" spans="1:257" s="1823" customFormat="1" ht="13.5" thickBot="1">
      <c r="A130" s="1819"/>
      <c r="B130" s="1820"/>
      <c r="C130" s="1997" t="s">
        <v>520</v>
      </c>
      <c r="D130" s="1998"/>
      <c r="E130" s="1998"/>
      <c r="F130" s="1998"/>
      <c r="G130" s="1999"/>
      <c r="H130" s="1997" t="s">
        <v>807</v>
      </c>
      <c r="I130" s="1998"/>
      <c r="J130" s="1998"/>
      <c r="K130" s="1999"/>
      <c r="L130" s="1821"/>
      <c r="M130" s="1822"/>
      <c r="N130" s="1822"/>
      <c r="O130" s="1819"/>
      <c r="P130" s="1819"/>
      <c r="Q130" s="1819"/>
      <c r="R130" s="1819"/>
      <c r="S130" s="1819"/>
      <c r="T130" s="1819"/>
      <c r="U130" s="1819"/>
      <c r="V130" s="1819"/>
      <c r="W130" s="1819"/>
      <c r="X130" s="1819"/>
      <c r="Y130" s="1819"/>
      <c r="Z130" s="1819"/>
      <c r="AA130" s="1819"/>
      <c r="AB130" s="1819"/>
      <c r="AC130" s="1819"/>
      <c r="AD130" s="1819"/>
      <c r="AE130" s="1819"/>
      <c r="AF130" s="1819"/>
      <c r="AG130" s="1819"/>
      <c r="AH130" s="1819"/>
      <c r="AI130" s="1819"/>
      <c r="AJ130" s="1819"/>
      <c r="AK130" s="1819"/>
      <c r="AL130" s="1819"/>
      <c r="AM130" s="1819"/>
      <c r="AN130" s="1819"/>
      <c r="AO130" s="1819"/>
      <c r="AP130" s="1819"/>
      <c r="AQ130" s="1819"/>
      <c r="AR130" s="1819"/>
      <c r="AS130" s="1819"/>
      <c r="AT130" s="1819"/>
      <c r="AU130" s="1819"/>
      <c r="AV130" s="1819"/>
      <c r="AW130" s="1819"/>
      <c r="AX130" s="1819"/>
      <c r="AY130" s="1819"/>
      <c r="AZ130" s="1819"/>
      <c r="BA130" s="1819"/>
      <c r="BB130" s="1819"/>
      <c r="BC130" s="1819"/>
      <c r="BD130" s="1819"/>
      <c r="BE130" s="1819"/>
      <c r="BF130" s="1819"/>
      <c r="BG130" s="1819"/>
      <c r="BH130" s="1819"/>
      <c r="BI130" s="1819"/>
      <c r="BJ130" s="1819"/>
      <c r="BK130" s="1819"/>
      <c r="BL130" s="1819"/>
      <c r="BM130" s="1819"/>
      <c r="BN130" s="1819"/>
      <c r="BO130" s="1819"/>
      <c r="BP130" s="1819"/>
      <c r="BQ130" s="1819"/>
      <c r="BR130" s="1819"/>
      <c r="BS130" s="1819"/>
      <c r="BT130" s="1819"/>
      <c r="BU130" s="1819"/>
      <c r="BV130" s="1819"/>
      <c r="BW130" s="1819"/>
      <c r="BX130" s="1819"/>
      <c r="BY130" s="1819"/>
      <c r="BZ130" s="1819"/>
      <c r="CA130" s="1819"/>
      <c r="CB130" s="1819"/>
      <c r="CC130" s="1819"/>
      <c r="CD130" s="1819"/>
      <c r="CE130" s="1819"/>
      <c r="CF130" s="1819"/>
      <c r="CG130" s="1819"/>
      <c r="CH130" s="1819"/>
      <c r="CI130" s="1819"/>
      <c r="CJ130" s="1819"/>
      <c r="CK130" s="1819"/>
      <c r="CL130" s="1819"/>
      <c r="CM130" s="1819"/>
      <c r="CN130" s="1819"/>
      <c r="CO130" s="1819"/>
      <c r="CP130" s="1819"/>
      <c r="CQ130" s="1819"/>
      <c r="CR130" s="1819"/>
      <c r="CS130" s="1819"/>
      <c r="CT130" s="1819"/>
      <c r="CU130" s="1819"/>
      <c r="CV130" s="1819"/>
      <c r="CW130" s="1819"/>
      <c r="CX130" s="1819"/>
      <c r="CY130" s="1819"/>
      <c r="CZ130" s="1819"/>
      <c r="DA130" s="1819"/>
      <c r="DB130" s="1819"/>
      <c r="DC130" s="1819"/>
      <c r="DD130" s="1819"/>
      <c r="DE130" s="1819"/>
      <c r="DF130" s="1819"/>
      <c r="DG130" s="1819"/>
      <c r="DH130" s="1819"/>
      <c r="DI130" s="1819"/>
      <c r="DJ130" s="1819"/>
      <c r="DK130" s="1819"/>
      <c r="DL130" s="1819"/>
      <c r="DM130" s="1819"/>
      <c r="DN130" s="1819"/>
      <c r="DO130" s="1819"/>
      <c r="DP130" s="1819"/>
      <c r="DQ130" s="1819"/>
      <c r="DR130" s="1819"/>
      <c r="DS130" s="1819"/>
      <c r="DT130" s="1819"/>
      <c r="DU130" s="1819"/>
      <c r="DV130" s="1819"/>
      <c r="DW130" s="1819"/>
      <c r="DX130" s="1819"/>
      <c r="DY130" s="1819"/>
      <c r="DZ130" s="1819"/>
      <c r="EA130" s="1819"/>
      <c r="EB130" s="1819"/>
      <c r="EC130" s="1819"/>
      <c r="ED130" s="1819"/>
      <c r="EE130" s="1819"/>
      <c r="EF130" s="1819"/>
      <c r="EG130" s="1819"/>
      <c r="EH130" s="1819"/>
      <c r="EI130" s="1819"/>
      <c r="EJ130" s="1819"/>
      <c r="EK130" s="1819"/>
      <c r="EL130" s="1819"/>
      <c r="EM130" s="1819"/>
      <c r="EN130" s="1819"/>
      <c r="EO130" s="1819"/>
      <c r="EP130" s="1819"/>
      <c r="EQ130" s="1819"/>
      <c r="ER130" s="1819"/>
      <c r="ES130" s="1819"/>
      <c r="ET130" s="1819"/>
      <c r="EU130" s="1819"/>
      <c r="EV130" s="1819"/>
      <c r="EW130" s="1819"/>
      <c r="EX130" s="1819"/>
      <c r="EY130" s="1819"/>
      <c r="EZ130" s="1819"/>
      <c r="FA130" s="1819"/>
      <c r="FB130" s="1819"/>
      <c r="FC130" s="1819"/>
      <c r="FD130" s="1819"/>
      <c r="FE130" s="1819"/>
      <c r="FF130" s="1819"/>
      <c r="FG130" s="1819"/>
      <c r="FH130" s="1819"/>
      <c r="FI130" s="1819"/>
      <c r="FJ130" s="1819"/>
      <c r="FK130" s="1819"/>
      <c r="FL130" s="1819"/>
      <c r="FM130" s="1819"/>
      <c r="FN130" s="1819"/>
      <c r="FO130" s="1819"/>
      <c r="FP130" s="1819"/>
      <c r="FQ130" s="1819"/>
      <c r="FR130" s="1819"/>
      <c r="FS130" s="1819"/>
      <c r="FT130" s="1819"/>
      <c r="FU130" s="1819"/>
      <c r="FV130" s="1819"/>
      <c r="FW130" s="1819"/>
      <c r="FX130" s="1819"/>
      <c r="FY130" s="1819"/>
      <c r="FZ130" s="1819"/>
      <c r="GA130" s="1819"/>
      <c r="GB130" s="1819"/>
      <c r="GC130" s="1819"/>
      <c r="GD130" s="1819"/>
      <c r="GE130" s="1819"/>
      <c r="GF130" s="1819"/>
      <c r="GG130" s="1819"/>
      <c r="GH130" s="1819"/>
      <c r="GI130" s="1819"/>
      <c r="GJ130" s="1819"/>
      <c r="GK130" s="1819"/>
      <c r="GL130" s="1819"/>
      <c r="GM130" s="1819"/>
      <c r="GN130" s="1819"/>
      <c r="GO130" s="1819"/>
      <c r="GP130" s="1819"/>
      <c r="GQ130" s="1819"/>
      <c r="GR130" s="1819"/>
      <c r="GS130" s="1819"/>
      <c r="GT130" s="1819"/>
      <c r="GU130" s="1819"/>
      <c r="GV130" s="1819"/>
      <c r="GW130" s="1819"/>
      <c r="GX130" s="1819"/>
      <c r="GY130" s="1819"/>
      <c r="GZ130" s="1819"/>
      <c r="HA130" s="1819"/>
      <c r="HB130" s="1819"/>
      <c r="HC130" s="1819"/>
      <c r="HD130" s="1819"/>
      <c r="HE130" s="1819"/>
      <c r="HF130" s="1819"/>
      <c r="HG130" s="1819"/>
      <c r="HH130" s="1819"/>
      <c r="HI130" s="1819"/>
      <c r="HJ130" s="1819"/>
      <c r="HK130" s="1819"/>
      <c r="HL130" s="1819"/>
      <c r="HM130" s="1819"/>
      <c r="HN130" s="1819"/>
      <c r="HO130" s="1819"/>
      <c r="HP130" s="1819"/>
      <c r="HQ130" s="1819"/>
      <c r="HR130" s="1819"/>
      <c r="HS130" s="1819"/>
      <c r="HT130" s="1819"/>
      <c r="HU130" s="1819"/>
      <c r="HV130" s="1819"/>
      <c r="HW130" s="1819"/>
      <c r="HX130" s="1819"/>
      <c r="HY130" s="1819"/>
      <c r="HZ130" s="1819"/>
      <c r="IA130" s="1819"/>
      <c r="IB130" s="1819"/>
      <c r="IC130" s="1819"/>
      <c r="ID130" s="1819"/>
      <c r="IE130" s="1819"/>
      <c r="IF130" s="1819"/>
      <c r="IG130" s="1819"/>
      <c r="IH130" s="1819"/>
      <c r="II130" s="1819"/>
      <c r="IJ130" s="1819"/>
      <c r="IK130" s="1819"/>
      <c r="IL130" s="1819"/>
      <c r="IM130" s="1819"/>
      <c r="IN130" s="1819"/>
      <c r="IO130" s="1819"/>
      <c r="IP130" s="1819"/>
      <c r="IQ130" s="1819"/>
      <c r="IR130" s="1819"/>
      <c r="IS130" s="1819"/>
      <c r="IT130" s="1819"/>
      <c r="IU130" s="1819"/>
      <c r="IV130" s="1819"/>
    </row>
    <row r="131" spans="1:257" s="1834" customFormat="1">
      <c r="A131" s="1824"/>
      <c r="B131" s="1825"/>
      <c r="C131" s="1826" t="s">
        <v>921</v>
      </c>
      <c r="D131" s="1827"/>
      <c r="E131" s="1827"/>
      <c r="F131" s="1827"/>
      <c r="G131" s="1828" t="s">
        <v>919</v>
      </c>
      <c r="H131" s="1829" t="s">
        <v>921</v>
      </c>
      <c r="I131" s="1830" t="s">
        <v>702</v>
      </c>
      <c r="J131" s="1831"/>
      <c r="K131" s="1832" t="s">
        <v>919</v>
      </c>
      <c r="L131" s="1833" t="s">
        <v>927</v>
      </c>
      <c r="M131" s="1831"/>
      <c r="N131" s="1824"/>
      <c r="O131" s="1824"/>
      <c r="P131" s="1824"/>
      <c r="Q131" s="1824"/>
      <c r="R131" s="1824"/>
      <c r="S131" s="1824"/>
      <c r="T131" s="1824"/>
      <c r="U131" s="1824"/>
      <c r="V131" s="1824"/>
      <c r="W131" s="1824"/>
      <c r="X131" s="1824"/>
      <c r="Y131" s="1824"/>
      <c r="Z131" s="1824"/>
      <c r="AA131" s="1824"/>
      <c r="AB131" s="1824"/>
      <c r="AC131" s="1824"/>
      <c r="AD131" s="1824"/>
      <c r="AE131" s="1824"/>
      <c r="AF131" s="1824"/>
      <c r="AG131" s="1824"/>
      <c r="AH131" s="1824"/>
      <c r="AI131" s="1824"/>
      <c r="AJ131" s="1824"/>
      <c r="AK131" s="1824"/>
      <c r="AL131" s="1824"/>
      <c r="AM131" s="1824"/>
      <c r="AN131" s="1824"/>
      <c r="AO131" s="1824"/>
      <c r="AP131" s="1824"/>
      <c r="AQ131" s="1824"/>
      <c r="AR131" s="1824"/>
      <c r="AS131" s="1824"/>
      <c r="AT131" s="1824"/>
      <c r="AU131" s="1824"/>
      <c r="AV131" s="1824"/>
      <c r="AW131" s="1824"/>
      <c r="AX131" s="1824"/>
      <c r="AY131" s="1824"/>
      <c r="AZ131" s="1824"/>
      <c r="BA131" s="1824"/>
      <c r="BB131" s="1824"/>
      <c r="BC131" s="1824"/>
      <c r="BD131" s="1824"/>
      <c r="BE131" s="1824"/>
      <c r="BF131" s="1824"/>
      <c r="BG131" s="1824"/>
      <c r="BH131" s="1824"/>
      <c r="BI131" s="1824"/>
      <c r="BJ131" s="1824"/>
      <c r="BK131" s="1824"/>
      <c r="BL131" s="1824"/>
      <c r="BM131" s="1824"/>
      <c r="BN131" s="1824"/>
      <c r="BO131" s="1824"/>
      <c r="BP131" s="1824"/>
      <c r="BQ131" s="1824"/>
      <c r="BR131" s="1824"/>
      <c r="BS131" s="1824"/>
      <c r="BT131" s="1824"/>
      <c r="BU131" s="1824"/>
      <c r="BV131" s="1824"/>
      <c r="BW131" s="1824"/>
      <c r="BX131" s="1824"/>
      <c r="BY131" s="1824"/>
      <c r="BZ131" s="1824"/>
      <c r="CA131" s="1824"/>
      <c r="CB131" s="1824"/>
      <c r="CC131" s="1824"/>
      <c r="CD131" s="1824"/>
      <c r="CE131" s="1824"/>
      <c r="CF131" s="1824"/>
      <c r="CG131" s="1824"/>
      <c r="CH131" s="1824"/>
      <c r="CI131" s="1824"/>
      <c r="CJ131" s="1824"/>
      <c r="CK131" s="1824"/>
      <c r="CL131" s="1824"/>
      <c r="CM131" s="1824"/>
      <c r="CN131" s="1824"/>
      <c r="CO131" s="1824"/>
      <c r="CP131" s="1824"/>
      <c r="CQ131" s="1824"/>
      <c r="CR131" s="1824"/>
      <c r="CS131" s="1824"/>
      <c r="CT131" s="1824"/>
      <c r="CU131" s="1824"/>
      <c r="CV131" s="1824"/>
      <c r="CW131" s="1824"/>
      <c r="CX131" s="1824"/>
      <c r="CY131" s="1824"/>
      <c r="CZ131" s="1824"/>
      <c r="DA131" s="1824"/>
      <c r="DB131" s="1824"/>
      <c r="DC131" s="1824"/>
      <c r="DD131" s="1824"/>
      <c r="DE131" s="1824"/>
      <c r="DF131" s="1824"/>
      <c r="DG131" s="1824"/>
      <c r="DH131" s="1824"/>
      <c r="DI131" s="1824"/>
      <c r="DJ131" s="1824"/>
      <c r="DK131" s="1824"/>
      <c r="DL131" s="1824"/>
      <c r="DM131" s="1824"/>
      <c r="DN131" s="1824"/>
      <c r="DO131" s="1824"/>
      <c r="DP131" s="1824"/>
      <c r="DQ131" s="1824"/>
      <c r="DR131" s="1824"/>
      <c r="DS131" s="1824"/>
      <c r="DT131" s="1824"/>
      <c r="DU131" s="1824"/>
      <c r="DV131" s="1824"/>
      <c r="DW131" s="1824"/>
      <c r="DX131" s="1824"/>
      <c r="DY131" s="1824"/>
      <c r="DZ131" s="1824"/>
      <c r="EA131" s="1824"/>
      <c r="EB131" s="1824"/>
      <c r="EC131" s="1824"/>
      <c r="ED131" s="1824"/>
      <c r="EE131" s="1824"/>
      <c r="EF131" s="1824"/>
      <c r="EG131" s="1824"/>
      <c r="EH131" s="1824"/>
      <c r="EI131" s="1824"/>
      <c r="EJ131" s="1824"/>
      <c r="EK131" s="1824"/>
      <c r="EL131" s="1824"/>
      <c r="EM131" s="1824"/>
      <c r="EN131" s="1824"/>
      <c r="EO131" s="1824"/>
      <c r="EP131" s="1824"/>
      <c r="EQ131" s="1824"/>
      <c r="ER131" s="1824"/>
      <c r="ES131" s="1824"/>
      <c r="ET131" s="1824"/>
      <c r="EU131" s="1824"/>
      <c r="EV131" s="1824"/>
      <c r="EW131" s="1824"/>
      <c r="EX131" s="1824"/>
      <c r="EY131" s="1824"/>
      <c r="EZ131" s="1824"/>
      <c r="FA131" s="1824"/>
      <c r="FB131" s="1824"/>
      <c r="FC131" s="1824"/>
      <c r="FD131" s="1824"/>
      <c r="FE131" s="1824"/>
      <c r="FF131" s="1824"/>
      <c r="FG131" s="1824"/>
      <c r="FH131" s="1824"/>
      <c r="FI131" s="1824"/>
      <c r="FJ131" s="1824"/>
      <c r="FK131" s="1824"/>
      <c r="FL131" s="1824"/>
      <c r="FM131" s="1824"/>
      <c r="FN131" s="1824"/>
      <c r="FO131" s="1824"/>
      <c r="FP131" s="1824"/>
      <c r="FQ131" s="1824"/>
      <c r="FR131" s="1824"/>
      <c r="FS131" s="1824"/>
      <c r="FT131" s="1824"/>
      <c r="FU131" s="1824"/>
      <c r="FV131" s="1824"/>
      <c r="FW131" s="1824"/>
      <c r="FX131" s="1824"/>
      <c r="FY131" s="1824"/>
      <c r="FZ131" s="1824"/>
      <c r="GA131" s="1824"/>
      <c r="GB131" s="1824"/>
      <c r="GC131" s="1824"/>
      <c r="GD131" s="1824"/>
      <c r="GE131" s="1824"/>
      <c r="GF131" s="1824"/>
      <c r="GG131" s="1824"/>
      <c r="GH131" s="1824"/>
      <c r="GI131" s="1824"/>
      <c r="GJ131" s="1824"/>
      <c r="GK131" s="1824"/>
      <c r="GL131" s="1824"/>
      <c r="GM131" s="1824"/>
      <c r="GN131" s="1824"/>
      <c r="GO131" s="1824"/>
      <c r="GP131" s="1824"/>
      <c r="GQ131" s="1824"/>
      <c r="GR131" s="1824"/>
      <c r="GS131" s="1824"/>
      <c r="GT131" s="1824"/>
      <c r="GU131" s="1824"/>
      <c r="GV131" s="1824"/>
      <c r="GW131" s="1824"/>
      <c r="GX131" s="1824"/>
      <c r="GY131" s="1824"/>
      <c r="GZ131" s="1824"/>
      <c r="HA131" s="1824"/>
      <c r="HB131" s="1824"/>
      <c r="HC131" s="1824"/>
      <c r="HD131" s="1824"/>
      <c r="HE131" s="1824"/>
      <c r="HF131" s="1824"/>
      <c r="HG131" s="1824"/>
      <c r="HH131" s="1824"/>
      <c r="HI131" s="1824"/>
      <c r="HJ131" s="1824"/>
      <c r="HK131" s="1824"/>
      <c r="HL131" s="1824"/>
      <c r="HM131" s="1824"/>
      <c r="HN131" s="1824"/>
      <c r="HO131" s="1824"/>
      <c r="HP131" s="1824"/>
      <c r="HQ131" s="1824"/>
      <c r="HR131" s="1824"/>
      <c r="HS131" s="1824"/>
      <c r="HT131" s="1824"/>
      <c r="HU131" s="1824"/>
      <c r="HV131" s="1824"/>
      <c r="HW131" s="1824"/>
      <c r="HX131" s="1824"/>
      <c r="HY131" s="1824"/>
      <c r="HZ131" s="1824"/>
      <c r="IA131" s="1824"/>
      <c r="IB131" s="1824"/>
      <c r="IC131" s="1824"/>
      <c r="ID131" s="1824"/>
      <c r="IE131" s="1824"/>
      <c r="IF131" s="1824"/>
      <c r="IG131" s="1824"/>
      <c r="IH131" s="1824"/>
      <c r="II131" s="1824"/>
      <c r="IJ131" s="1824"/>
      <c r="IK131" s="1824"/>
      <c r="IL131" s="1824"/>
      <c r="IM131" s="1824"/>
      <c r="IN131" s="1824"/>
      <c r="IO131" s="1824"/>
      <c r="IP131" s="1824"/>
      <c r="IQ131" s="1824"/>
      <c r="IR131" s="1824"/>
      <c r="IS131" s="1824"/>
      <c r="IT131" s="1824"/>
      <c r="IU131" s="1824"/>
      <c r="IV131" s="1824"/>
      <c r="IW131" s="1824"/>
    </row>
    <row r="132" spans="1:257" s="1834" customFormat="1" ht="14.25" customHeight="1">
      <c r="A132" s="1824"/>
      <c r="B132" s="1825" t="s">
        <v>1</v>
      </c>
      <c r="C132" s="1826" t="s">
        <v>920</v>
      </c>
      <c r="D132" s="1827" t="s">
        <v>76</v>
      </c>
      <c r="E132" s="1827" t="s">
        <v>914</v>
      </c>
      <c r="F132" s="1827" t="s">
        <v>77</v>
      </c>
      <c r="G132" s="1828" t="s">
        <v>920</v>
      </c>
      <c r="H132" s="1829" t="s">
        <v>920</v>
      </c>
      <c r="I132" s="1827" t="s">
        <v>917</v>
      </c>
      <c r="J132" s="1831" t="s">
        <v>914</v>
      </c>
      <c r="K132" s="1828" t="s">
        <v>920</v>
      </c>
      <c r="L132" s="1833" t="s">
        <v>928</v>
      </c>
      <c r="M132" s="1835"/>
      <c r="N132" s="1824"/>
      <c r="O132" s="1824"/>
      <c r="P132" s="1824"/>
      <c r="Q132" s="1824"/>
      <c r="R132" s="1824"/>
      <c r="S132" s="1824"/>
      <c r="T132" s="1824"/>
      <c r="U132" s="1824"/>
      <c r="V132" s="1824"/>
      <c r="W132" s="1824"/>
      <c r="X132" s="1824"/>
      <c r="Y132" s="1824"/>
      <c r="Z132" s="1824"/>
      <c r="AA132" s="1824"/>
      <c r="AB132" s="1824"/>
      <c r="AC132" s="1824"/>
      <c r="AD132" s="1824"/>
      <c r="AE132" s="1824"/>
      <c r="AF132" s="1824"/>
      <c r="AG132" s="1824"/>
      <c r="AH132" s="1824"/>
      <c r="AI132" s="1824"/>
      <c r="AJ132" s="1824"/>
      <c r="AK132" s="1824"/>
      <c r="AL132" s="1824"/>
      <c r="AM132" s="1824"/>
      <c r="AN132" s="1824"/>
      <c r="AO132" s="1824"/>
      <c r="AP132" s="1824"/>
      <c r="AQ132" s="1824"/>
      <c r="AR132" s="1824"/>
      <c r="AS132" s="1824"/>
      <c r="AT132" s="1824"/>
      <c r="AU132" s="1824"/>
      <c r="AV132" s="1824"/>
      <c r="AW132" s="1824"/>
      <c r="AX132" s="1824"/>
      <c r="AY132" s="1824"/>
      <c r="AZ132" s="1824"/>
      <c r="BA132" s="1824"/>
      <c r="BB132" s="1824"/>
      <c r="BC132" s="1824"/>
      <c r="BD132" s="1824"/>
      <c r="BE132" s="1824"/>
      <c r="BF132" s="1824"/>
      <c r="BG132" s="1824"/>
      <c r="BH132" s="1824"/>
      <c r="BI132" s="1824"/>
      <c r="BJ132" s="1824"/>
      <c r="BK132" s="1824"/>
      <c r="BL132" s="1824"/>
      <c r="BM132" s="1824"/>
      <c r="BN132" s="1824"/>
      <c r="BO132" s="1824"/>
      <c r="BP132" s="1824"/>
      <c r="BQ132" s="1824"/>
      <c r="BR132" s="1824"/>
      <c r="BS132" s="1824"/>
      <c r="BT132" s="1824"/>
      <c r="BU132" s="1824"/>
      <c r="BV132" s="1824"/>
      <c r="BW132" s="1824"/>
      <c r="BX132" s="1824"/>
      <c r="BY132" s="1824"/>
      <c r="BZ132" s="1824"/>
      <c r="CA132" s="1824"/>
      <c r="CB132" s="1824"/>
      <c r="CC132" s="1824"/>
      <c r="CD132" s="1824"/>
      <c r="CE132" s="1824"/>
      <c r="CF132" s="1824"/>
      <c r="CG132" s="1824"/>
      <c r="CH132" s="1824"/>
      <c r="CI132" s="1824"/>
      <c r="CJ132" s="1824"/>
      <c r="CK132" s="1824"/>
      <c r="CL132" s="1824"/>
      <c r="CM132" s="1824"/>
      <c r="CN132" s="1824"/>
      <c r="CO132" s="1824"/>
      <c r="CP132" s="1824"/>
      <c r="CQ132" s="1824"/>
      <c r="CR132" s="1824"/>
      <c r="CS132" s="1824"/>
      <c r="CT132" s="1824"/>
      <c r="CU132" s="1824"/>
      <c r="CV132" s="1824"/>
      <c r="CW132" s="1824"/>
      <c r="CX132" s="1824"/>
      <c r="CY132" s="1824"/>
      <c r="CZ132" s="1824"/>
      <c r="DA132" s="1824"/>
      <c r="DB132" s="1824"/>
      <c r="DC132" s="1824"/>
      <c r="DD132" s="1824"/>
      <c r="DE132" s="1824"/>
      <c r="DF132" s="1824"/>
      <c r="DG132" s="1824"/>
      <c r="DH132" s="1824"/>
      <c r="DI132" s="1824"/>
      <c r="DJ132" s="1824"/>
      <c r="DK132" s="1824"/>
      <c r="DL132" s="1824"/>
      <c r="DM132" s="1824"/>
      <c r="DN132" s="1824"/>
      <c r="DO132" s="1824"/>
      <c r="DP132" s="1824"/>
      <c r="DQ132" s="1824"/>
      <c r="DR132" s="1824"/>
      <c r="DS132" s="1824"/>
      <c r="DT132" s="1824"/>
      <c r="DU132" s="1824"/>
      <c r="DV132" s="1824"/>
      <c r="DW132" s="1824"/>
      <c r="DX132" s="1824"/>
      <c r="DY132" s="1824"/>
      <c r="DZ132" s="1824"/>
      <c r="EA132" s="1824"/>
      <c r="EB132" s="1824"/>
      <c r="EC132" s="1824"/>
      <c r="ED132" s="1824"/>
      <c r="EE132" s="1824"/>
      <c r="EF132" s="1824"/>
      <c r="EG132" s="1824"/>
      <c r="EH132" s="1824"/>
      <c r="EI132" s="1824"/>
      <c r="EJ132" s="1824"/>
      <c r="EK132" s="1824"/>
      <c r="EL132" s="1824"/>
      <c r="EM132" s="1824"/>
      <c r="EN132" s="1824"/>
      <c r="EO132" s="1824"/>
      <c r="EP132" s="1824"/>
      <c r="EQ132" s="1824"/>
      <c r="ER132" s="1824"/>
      <c r="ES132" s="1824"/>
      <c r="ET132" s="1824"/>
      <c r="EU132" s="1824"/>
      <c r="EV132" s="1824"/>
      <c r="EW132" s="1824"/>
      <c r="EX132" s="1824"/>
      <c r="EY132" s="1824"/>
      <c r="EZ132" s="1824"/>
      <c r="FA132" s="1824"/>
      <c r="FB132" s="1824"/>
      <c r="FC132" s="1824"/>
      <c r="FD132" s="1824"/>
      <c r="FE132" s="1824"/>
      <c r="FF132" s="1824"/>
      <c r="FG132" s="1824"/>
      <c r="FH132" s="1824"/>
      <c r="FI132" s="1824"/>
      <c r="FJ132" s="1824"/>
      <c r="FK132" s="1824"/>
      <c r="FL132" s="1824"/>
      <c r="FM132" s="1824"/>
      <c r="FN132" s="1824"/>
      <c r="FO132" s="1824"/>
      <c r="FP132" s="1824"/>
      <c r="FQ132" s="1824"/>
      <c r="FR132" s="1824"/>
      <c r="FS132" s="1824"/>
      <c r="FT132" s="1824"/>
      <c r="FU132" s="1824"/>
      <c r="FV132" s="1824"/>
      <c r="FW132" s="1824"/>
      <c r="FX132" s="1824"/>
      <c r="FY132" s="1824"/>
      <c r="FZ132" s="1824"/>
      <c r="GA132" s="1824"/>
      <c r="GB132" s="1824"/>
      <c r="GC132" s="1824"/>
      <c r="GD132" s="1824"/>
      <c r="GE132" s="1824"/>
      <c r="GF132" s="1824"/>
      <c r="GG132" s="1824"/>
      <c r="GH132" s="1824"/>
      <c r="GI132" s="1824"/>
      <c r="GJ132" s="1824"/>
      <c r="GK132" s="1824"/>
      <c r="GL132" s="1824"/>
      <c r="GM132" s="1824"/>
      <c r="GN132" s="1824"/>
      <c r="GO132" s="1824"/>
      <c r="GP132" s="1824"/>
      <c r="GQ132" s="1824"/>
      <c r="GR132" s="1824"/>
      <c r="GS132" s="1824"/>
      <c r="GT132" s="1824"/>
      <c r="GU132" s="1824"/>
      <c r="GV132" s="1824"/>
      <c r="GW132" s="1824"/>
      <c r="GX132" s="1824"/>
      <c r="GY132" s="1824"/>
      <c r="GZ132" s="1824"/>
      <c r="HA132" s="1824"/>
      <c r="HB132" s="1824"/>
      <c r="HC132" s="1824"/>
      <c r="HD132" s="1824"/>
      <c r="HE132" s="1824"/>
      <c r="HF132" s="1824"/>
      <c r="HG132" s="1824"/>
      <c r="HH132" s="1824"/>
      <c r="HI132" s="1824"/>
      <c r="HJ132" s="1824"/>
      <c r="HK132" s="1824"/>
      <c r="HL132" s="1824"/>
      <c r="HM132" s="1824"/>
      <c r="HN132" s="1824"/>
      <c r="HO132" s="1824"/>
      <c r="HP132" s="1824"/>
      <c r="HQ132" s="1824"/>
      <c r="HR132" s="1824"/>
      <c r="HS132" s="1824"/>
      <c r="HT132" s="1824"/>
      <c r="HU132" s="1824"/>
      <c r="HV132" s="1824"/>
      <c r="HW132" s="1824"/>
      <c r="HX132" s="1824"/>
      <c r="HY132" s="1824"/>
      <c r="HZ132" s="1824"/>
      <c r="IA132" s="1824"/>
      <c r="IB132" s="1824"/>
      <c r="IC132" s="1824"/>
      <c r="ID132" s="1824"/>
      <c r="IE132" s="1824"/>
      <c r="IF132" s="1824"/>
      <c r="IG132" s="1824"/>
      <c r="IH132" s="1824"/>
      <c r="II132" s="1824"/>
      <c r="IJ132" s="1824"/>
      <c r="IK132" s="1824"/>
      <c r="IL132" s="1824"/>
      <c r="IM132" s="1824"/>
      <c r="IN132" s="1824"/>
      <c r="IO132" s="1824"/>
      <c r="IP132" s="1824"/>
      <c r="IQ132" s="1824"/>
      <c r="IR132" s="1824"/>
      <c r="IS132" s="1824"/>
      <c r="IT132" s="1824"/>
      <c r="IU132" s="1824"/>
      <c r="IV132" s="1824"/>
      <c r="IW132" s="1824"/>
    </row>
    <row r="133" spans="1:257" s="1823" customFormat="1">
      <c r="A133" s="1836"/>
      <c r="B133" s="1837"/>
      <c r="C133" s="1838" t="s">
        <v>732</v>
      </c>
      <c r="D133" s="1839"/>
      <c r="E133" s="1839" t="s">
        <v>915</v>
      </c>
      <c r="F133" s="1839"/>
      <c r="G133" s="1840" t="s">
        <v>916</v>
      </c>
      <c r="H133" s="1841" t="s">
        <v>732</v>
      </c>
      <c r="I133" s="1839" t="s">
        <v>918</v>
      </c>
      <c r="J133" s="1842" t="s">
        <v>915</v>
      </c>
      <c r="K133" s="1840" t="s">
        <v>916</v>
      </c>
      <c r="L133" s="1843" t="s">
        <v>916</v>
      </c>
      <c r="M133" s="1844"/>
      <c r="N133" s="1836"/>
      <c r="O133" s="1836"/>
      <c r="P133" s="1836"/>
      <c r="Q133" s="1836"/>
      <c r="R133" s="1836"/>
      <c r="S133" s="1836"/>
      <c r="T133" s="1836"/>
      <c r="U133" s="1836"/>
      <c r="V133" s="1836"/>
      <c r="W133" s="1836"/>
      <c r="X133" s="1836"/>
      <c r="Y133" s="1836"/>
      <c r="Z133" s="1836"/>
      <c r="AA133" s="1836"/>
      <c r="AB133" s="1836"/>
      <c r="AC133" s="1836"/>
      <c r="AD133" s="1836"/>
      <c r="AE133" s="1836"/>
      <c r="AF133" s="1836"/>
      <c r="AG133" s="1836"/>
      <c r="AH133" s="1836"/>
      <c r="AI133" s="1836"/>
      <c r="AJ133" s="1836"/>
      <c r="AK133" s="1836"/>
      <c r="AL133" s="1836"/>
      <c r="AM133" s="1836"/>
      <c r="AN133" s="1836"/>
      <c r="AO133" s="1836"/>
      <c r="AP133" s="1836"/>
      <c r="AQ133" s="1836"/>
      <c r="AR133" s="1836"/>
      <c r="AS133" s="1836"/>
      <c r="AT133" s="1836"/>
      <c r="AU133" s="1836"/>
      <c r="AV133" s="1836"/>
      <c r="AW133" s="1836"/>
      <c r="AX133" s="1836"/>
      <c r="AY133" s="1836"/>
      <c r="AZ133" s="1836"/>
      <c r="BA133" s="1836"/>
      <c r="BB133" s="1836"/>
      <c r="BC133" s="1836"/>
      <c r="BD133" s="1836"/>
      <c r="BE133" s="1836"/>
      <c r="BF133" s="1836"/>
      <c r="BG133" s="1836"/>
      <c r="BH133" s="1836"/>
      <c r="BI133" s="1836"/>
      <c r="BJ133" s="1836"/>
      <c r="BK133" s="1836"/>
      <c r="BL133" s="1836"/>
      <c r="BM133" s="1836"/>
      <c r="BN133" s="1836"/>
      <c r="BO133" s="1836"/>
      <c r="BP133" s="1836"/>
      <c r="BQ133" s="1836"/>
      <c r="BR133" s="1836"/>
      <c r="BS133" s="1836"/>
      <c r="BT133" s="1836"/>
      <c r="BU133" s="1836"/>
      <c r="BV133" s="1836"/>
      <c r="BW133" s="1836"/>
      <c r="BX133" s="1836"/>
      <c r="BY133" s="1836"/>
      <c r="BZ133" s="1836"/>
      <c r="CA133" s="1836"/>
      <c r="CB133" s="1836"/>
      <c r="CC133" s="1836"/>
      <c r="CD133" s="1836"/>
      <c r="CE133" s="1836"/>
      <c r="CF133" s="1836"/>
      <c r="CG133" s="1836"/>
      <c r="CH133" s="1836"/>
      <c r="CI133" s="1836"/>
      <c r="CJ133" s="1836"/>
      <c r="CK133" s="1836"/>
      <c r="CL133" s="1836"/>
      <c r="CM133" s="1836"/>
      <c r="CN133" s="1836"/>
      <c r="CO133" s="1836"/>
      <c r="CP133" s="1836"/>
      <c r="CQ133" s="1836"/>
      <c r="CR133" s="1836"/>
      <c r="CS133" s="1836"/>
      <c r="CT133" s="1836"/>
      <c r="CU133" s="1836"/>
      <c r="CV133" s="1836"/>
      <c r="CW133" s="1836"/>
      <c r="CX133" s="1836"/>
      <c r="CY133" s="1836"/>
      <c r="CZ133" s="1836"/>
      <c r="DA133" s="1836"/>
      <c r="DB133" s="1836"/>
      <c r="DC133" s="1836"/>
      <c r="DD133" s="1836"/>
      <c r="DE133" s="1836"/>
      <c r="DF133" s="1836"/>
      <c r="DG133" s="1836"/>
      <c r="DH133" s="1836"/>
      <c r="DI133" s="1836"/>
      <c r="DJ133" s="1836"/>
      <c r="DK133" s="1836"/>
      <c r="DL133" s="1836"/>
      <c r="DM133" s="1836"/>
      <c r="DN133" s="1836"/>
      <c r="DO133" s="1836"/>
      <c r="DP133" s="1836"/>
      <c r="DQ133" s="1836"/>
      <c r="DR133" s="1836"/>
      <c r="DS133" s="1836"/>
      <c r="DT133" s="1836"/>
      <c r="DU133" s="1836"/>
      <c r="DV133" s="1836"/>
      <c r="DW133" s="1836"/>
      <c r="DX133" s="1836"/>
      <c r="DY133" s="1836"/>
      <c r="DZ133" s="1836"/>
      <c r="EA133" s="1836"/>
      <c r="EB133" s="1836"/>
      <c r="EC133" s="1836"/>
      <c r="ED133" s="1836"/>
      <c r="EE133" s="1836"/>
      <c r="EF133" s="1836"/>
      <c r="EG133" s="1836"/>
      <c r="EH133" s="1836"/>
      <c r="EI133" s="1836"/>
      <c r="EJ133" s="1836"/>
      <c r="EK133" s="1836"/>
      <c r="EL133" s="1836"/>
      <c r="EM133" s="1836"/>
      <c r="EN133" s="1836"/>
      <c r="EO133" s="1836"/>
      <c r="EP133" s="1836"/>
      <c r="EQ133" s="1836"/>
      <c r="ER133" s="1836"/>
      <c r="ES133" s="1836"/>
      <c r="ET133" s="1836"/>
      <c r="EU133" s="1836"/>
      <c r="EV133" s="1836"/>
      <c r="EW133" s="1836"/>
      <c r="EX133" s="1836"/>
      <c r="EY133" s="1836"/>
      <c r="EZ133" s="1836"/>
      <c r="FA133" s="1836"/>
      <c r="FB133" s="1836"/>
      <c r="FC133" s="1836"/>
      <c r="FD133" s="1836"/>
      <c r="FE133" s="1836"/>
      <c r="FF133" s="1836"/>
      <c r="FG133" s="1836"/>
      <c r="FH133" s="1836"/>
      <c r="FI133" s="1836"/>
      <c r="FJ133" s="1836"/>
      <c r="FK133" s="1836"/>
      <c r="FL133" s="1836"/>
      <c r="FM133" s="1836"/>
      <c r="FN133" s="1836"/>
      <c r="FO133" s="1836"/>
      <c r="FP133" s="1836"/>
      <c r="FQ133" s="1836"/>
      <c r="FR133" s="1836"/>
      <c r="FS133" s="1836"/>
      <c r="FT133" s="1836"/>
      <c r="FU133" s="1836"/>
      <c r="FV133" s="1836"/>
      <c r="FW133" s="1836"/>
      <c r="FX133" s="1836"/>
      <c r="FY133" s="1836"/>
      <c r="FZ133" s="1836"/>
      <c r="GA133" s="1836"/>
      <c r="GB133" s="1836"/>
      <c r="GC133" s="1836"/>
      <c r="GD133" s="1836"/>
      <c r="GE133" s="1836"/>
      <c r="GF133" s="1836"/>
      <c r="GG133" s="1836"/>
      <c r="GH133" s="1836"/>
      <c r="GI133" s="1836"/>
      <c r="GJ133" s="1836"/>
      <c r="GK133" s="1836"/>
      <c r="GL133" s="1836"/>
      <c r="GM133" s="1836"/>
      <c r="GN133" s="1836"/>
      <c r="GO133" s="1836"/>
      <c r="GP133" s="1836"/>
      <c r="GQ133" s="1836"/>
      <c r="GR133" s="1836"/>
      <c r="GS133" s="1836"/>
      <c r="GT133" s="1836"/>
      <c r="GU133" s="1836"/>
      <c r="GV133" s="1836"/>
      <c r="GW133" s="1836"/>
      <c r="GX133" s="1836"/>
      <c r="GY133" s="1836"/>
      <c r="GZ133" s="1836"/>
      <c r="HA133" s="1836"/>
      <c r="HB133" s="1836"/>
      <c r="HC133" s="1836"/>
      <c r="HD133" s="1836"/>
      <c r="HE133" s="1836"/>
      <c r="HF133" s="1836"/>
      <c r="HG133" s="1836"/>
      <c r="HH133" s="1836"/>
      <c r="HI133" s="1836"/>
      <c r="HJ133" s="1836"/>
      <c r="HK133" s="1836"/>
      <c r="HL133" s="1836"/>
      <c r="HM133" s="1836"/>
      <c r="HN133" s="1836"/>
      <c r="HO133" s="1836"/>
      <c r="HP133" s="1836"/>
      <c r="HQ133" s="1836"/>
      <c r="HR133" s="1836"/>
      <c r="HS133" s="1836"/>
      <c r="HT133" s="1836"/>
      <c r="HU133" s="1836"/>
      <c r="HV133" s="1836"/>
      <c r="HW133" s="1836"/>
      <c r="HX133" s="1836"/>
      <c r="HY133" s="1836"/>
      <c r="HZ133" s="1836"/>
      <c r="IA133" s="1836"/>
      <c r="IB133" s="1836"/>
      <c r="IC133" s="1836"/>
      <c r="ID133" s="1836"/>
      <c r="IE133" s="1836"/>
      <c r="IF133" s="1836"/>
      <c r="IG133" s="1836"/>
      <c r="IH133" s="1836"/>
      <c r="II133" s="1836"/>
      <c r="IJ133" s="1836"/>
      <c r="IK133" s="1836"/>
      <c r="IL133" s="1836"/>
      <c r="IM133" s="1836"/>
      <c r="IN133" s="1836"/>
      <c r="IO133" s="1836"/>
      <c r="IP133" s="1836"/>
      <c r="IQ133" s="1836"/>
      <c r="IR133" s="1836"/>
      <c r="IS133" s="1836"/>
      <c r="IT133" s="1836"/>
      <c r="IU133" s="1836"/>
      <c r="IV133" s="1836"/>
      <c r="IW133" s="1836"/>
    </row>
    <row r="134" spans="1:257" s="1823" customFormat="1">
      <c r="B134" s="1845" t="s">
        <v>737</v>
      </c>
      <c r="C134" s="1846"/>
      <c r="D134" s="1847"/>
      <c r="E134" s="1847"/>
      <c r="F134" s="1847"/>
      <c r="G134" s="1848"/>
      <c r="H134" s="1849"/>
      <c r="I134" s="1847"/>
      <c r="J134" s="852"/>
      <c r="K134" s="1848"/>
      <c r="L134" s="1850"/>
      <c r="M134" s="852"/>
    </row>
    <row r="135" spans="1:257" s="1823" customFormat="1">
      <c r="B135" s="1851" t="s">
        <v>738</v>
      </c>
      <c r="C135" s="1852">
        <v>1818909930</v>
      </c>
      <c r="D135" s="1853">
        <v>1981600</v>
      </c>
      <c r="E135" s="1853">
        <v>0</v>
      </c>
      <c r="F135" s="1853">
        <v>0</v>
      </c>
      <c r="G135" s="1848">
        <v>1820891530</v>
      </c>
      <c r="H135" s="1849">
        <v>0</v>
      </c>
      <c r="I135" s="1847">
        <v>0</v>
      </c>
      <c r="J135" s="852">
        <v>0</v>
      </c>
      <c r="K135" s="1848">
        <v>0</v>
      </c>
      <c r="L135" s="1850">
        <v>1820891530</v>
      </c>
      <c r="M135" s="852"/>
      <c r="N135" s="1854"/>
      <c r="O135" s="1854"/>
    </row>
    <row r="136" spans="1:257" s="1823" customFormat="1">
      <c r="B136" s="1851"/>
      <c r="C136" s="1852"/>
      <c r="D136" s="1853"/>
      <c r="E136" s="1853"/>
      <c r="F136" s="1853"/>
      <c r="G136" s="1848"/>
      <c r="H136" s="1849"/>
      <c r="I136" s="1847"/>
      <c r="J136" s="852"/>
      <c r="K136" s="1848"/>
      <c r="L136" s="1850"/>
      <c r="M136" s="852"/>
    </row>
    <row r="137" spans="1:257" s="1823" customFormat="1" ht="12.75" hidden="1" customHeight="1">
      <c r="B137" s="1851" t="s">
        <v>739</v>
      </c>
      <c r="C137" s="1852">
        <v>0</v>
      </c>
      <c r="D137" s="1847">
        <v>0</v>
      </c>
      <c r="E137" s="1847">
        <v>0</v>
      </c>
      <c r="F137" s="1847">
        <v>0</v>
      </c>
      <c r="G137" s="1848">
        <v>0</v>
      </c>
      <c r="H137" s="1849">
        <v>0</v>
      </c>
      <c r="I137" s="1847">
        <v>0</v>
      </c>
      <c r="J137" s="852">
        <v>0</v>
      </c>
      <c r="K137" s="1848">
        <v>0</v>
      </c>
      <c r="L137" s="1850">
        <v>0</v>
      </c>
      <c r="M137" s="852"/>
    </row>
    <row r="138" spans="1:257" s="1855" customFormat="1" ht="12.75" hidden="1" customHeight="1">
      <c r="B138" s="1856"/>
      <c r="C138" s="1846"/>
      <c r="D138" s="1857"/>
      <c r="E138" s="1857"/>
      <c r="F138" s="1857"/>
      <c r="G138" s="1858"/>
      <c r="H138" s="1859"/>
      <c r="I138" s="1857"/>
      <c r="J138" s="1860"/>
      <c r="K138" s="1858"/>
      <c r="L138" s="1861"/>
      <c r="M138" s="1860"/>
      <c r="R138" s="1823"/>
    </row>
    <row r="139" spans="1:257" s="1823" customFormat="1" ht="12.75" hidden="1" customHeight="1">
      <c r="B139" s="1851" t="s">
        <v>740</v>
      </c>
      <c r="C139" s="1852">
        <v>0</v>
      </c>
      <c r="D139" s="1853">
        <v>0</v>
      </c>
      <c r="E139" s="1853">
        <v>0</v>
      </c>
      <c r="F139" s="1853">
        <v>0</v>
      </c>
      <c r="G139" s="1848">
        <v>0</v>
      </c>
      <c r="H139" s="1849">
        <v>0</v>
      </c>
      <c r="I139" s="1847">
        <v>0</v>
      </c>
      <c r="J139" s="852">
        <v>0</v>
      </c>
      <c r="K139" s="1848">
        <v>0</v>
      </c>
      <c r="L139" s="1850">
        <v>0</v>
      </c>
      <c r="M139" s="852"/>
    </row>
    <row r="140" spans="1:257" s="1855" customFormat="1" ht="12.75" hidden="1" customHeight="1">
      <c r="B140" s="1856"/>
      <c r="C140" s="1862"/>
      <c r="D140" s="1863"/>
      <c r="E140" s="1863"/>
      <c r="F140" s="1863"/>
      <c r="G140" s="1858"/>
      <c r="H140" s="1864"/>
      <c r="I140" s="1863"/>
      <c r="J140" s="1865"/>
      <c r="K140" s="1866"/>
      <c r="L140" s="1867"/>
      <c r="M140" s="1860"/>
      <c r="O140" s="1868"/>
      <c r="R140" s="1869"/>
    </row>
    <row r="141" spans="1:257" s="1855" customFormat="1">
      <c r="B141" s="1851" t="s">
        <v>880</v>
      </c>
      <c r="C141" s="1852">
        <v>8915974</v>
      </c>
      <c r="D141" s="1853">
        <v>7001850018.5948553</v>
      </c>
      <c r="E141" s="1853">
        <v>-11852325.66361757</v>
      </c>
      <c r="F141" s="1863">
        <v>0</v>
      </c>
      <c r="G141" s="1848">
        <v>6998913666.9312382</v>
      </c>
      <c r="H141" s="1870">
        <v>67980</v>
      </c>
      <c r="I141" s="1847">
        <v>224352549.10239413</v>
      </c>
      <c r="J141" s="852">
        <v>-379599.14248682023</v>
      </c>
      <c r="K141" s="1848">
        <v>224040929.95990732</v>
      </c>
      <c r="L141" s="1850">
        <v>6774872736.9713306</v>
      </c>
      <c r="M141" s="852"/>
      <c r="O141" s="1868"/>
      <c r="R141" s="1869"/>
    </row>
    <row r="142" spans="1:257" s="1855" customFormat="1">
      <c r="B142" s="1856"/>
      <c r="C142" s="1862"/>
      <c r="D142" s="1863"/>
      <c r="E142" s="1863"/>
      <c r="F142" s="1863"/>
      <c r="G142" s="1858"/>
      <c r="H142" s="1864"/>
      <c r="I142" s="1863"/>
      <c r="J142" s="1865"/>
      <c r="K142" s="1866"/>
      <c r="L142" s="1867"/>
      <c r="M142" s="1860"/>
      <c r="O142" s="1868"/>
      <c r="R142" s="1869"/>
    </row>
    <row r="143" spans="1:257" s="1855" customFormat="1">
      <c r="B143" s="1851" t="s">
        <v>881</v>
      </c>
      <c r="C143" s="1852">
        <v>74243032</v>
      </c>
      <c r="D143" s="1853">
        <v>35210335913.405136</v>
      </c>
      <c r="E143" s="1853">
        <v>-59602014.733642712</v>
      </c>
      <c r="F143" s="1863">
        <v>0</v>
      </c>
      <c r="G143" s="1848">
        <v>35224976930.671494</v>
      </c>
      <c r="H143" s="1870">
        <v>5648944</v>
      </c>
      <c r="I143" s="1847">
        <v>1787407607.6293888</v>
      </c>
      <c r="J143" s="852">
        <v>-3017658.1706238831</v>
      </c>
      <c r="K143" s="1848">
        <v>1790038893.458765</v>
      </c>
      <c r="L143" s="1850">
        <v>33434938037.21273</v>
      </c>
      <c r="M143" s="852"/>
      <c r="O143" s="1868"/>
      <c r="R143" s="1869"/>
    </row>
    <row r="144" spans="1:257" s="1823" customFormat="1">
      <c r="B144" s="1851"/>
      <c r="C144" s="1852"/>
      <c r="D144" s="1853"/>
      <c r="E144" s="1853"/>
      <c r="F144" s="1853"/>
      <c r="G144" s="1848"/>
      <c r="H144" s="1870"/>
      <c r="I144" s="1853"/>
      <c r="J144" s="1871"/>
      <c r="K144" s="1872"/>
      <c r="L144" s="1873"/>
      <c r="M144" s="852"/>
      <c r="R144" s="1869">
        <v>0</v>
      </c>
      <c r="S144" s="1823" t="s">
        <v>742</v>
      </c>
    </row>
    <row r="145" spans="2:22" s="1823" customFormat="1">
      <c r="B145" s="1851" t="s">
        <v>743</v>
      </c>
      <c r="C145" s="1852">
        <v>11680390</v>
      </c>
      <c r="D145" s="1853">
        <v>29718</v>
      </c>
      <c r="E145" s="1853">
        <v>0</v>
      </c>
      <c r="F145" s="1853">
        <v>0</v>
      </c>
      <c r="G145" s="1848">
        <v>11710108</v>
      </c>
      <c r="H145" s="1849">
        <v>1625220</v>
      </c>
      <c r="I145" s="1847">
        <v>1370621</v>
      </c>
      <c r="J145" s="852">
        <v>0</v>
      </c>
      <c r="K145" s="1848">
        <v>2995841</v>
      </c>
      <c r="L145" s="1850">
        <v>8714267</v>
      </c>
      <c r="M145" s="852"/>
      <c r="R145" s="1874" t="e">
        <v>#REF!</v>
      </c>
      <c r="S145" s="1823" t="s">
        <v>744</v>
      </c>
    </row>
    <row r="146" spans="2:22" s="1823" customFormat="1">
      <c r="B146" s="1851"/>
      <c r="C146" s="1852"/>
      <c r="D146" s="1853"/>
      <c r="E146" s="1853"/>
      <c r="F146" s="1853"/>
      <c r="G146" s="1848"/>
      <c r="H146" s="1870"/>
      <c r="I146" s="1853"/>
      <c r="J146" s="1871"/>
      <c r="K146" s="1872"/>
      <c r="L146" s="1873"/>
      <c r="M146" s="852"/>
      <c r="R146" s="1869" t="e">
        <v>#REF!</v>
      </c>
      <c r="S146" s="1823" t="s">
        <v>746</v>
      </c>
      <c r="U146" s="1855"/>
      <c r="V146" s="1874" t="e">
        <f>+#REF!-#REF!</f>
        <v>#REF!</v>
      </c>
    </row>
    <row r="147" spans="2:22" s="1823" customFormat="1">
      <c r="B147" s="1851" t="s">
        <v>540</v>
      </c>
      <c r="C147" s="1852">
        <v>8128015</v>
      </c>
      <c r="D147" s="1853">
        <v>30750</v>
      </c>
      <c r="E147" s="1853">
        <v>0</v>
      </c>
      <c r="F147" s="1853">
        <v>0</v>
      </c>
      <c r="G147" s="1848">
        <v>8158765</v>
      </c>
      <c r="H147" s="1849">
        <v>4096935</v>
      </c>
      <c r="I147" s="1847">
        <v>2157023</v>
      </c>
      <c r="J147" s="852">
        <v>0</v>
      </c>
      <c r="K147" s="1848">
        <v>6253958</v>
      </c>
      <c r="L147" s="1850">
        <v>1904807</v>
      </c>
      <c r="M147" s="852"/>
      <c r="R147" s="1874">
        <v>42251040285.184059</v>
      </c>
      <c r="S147" s="1855" t="s">
        <v>747</v>
      </c>
      <c r="T147" s="1855"/>
    </row>
    <row r="148" spans="2:22" s="1823" customFormat="1">
      <c r="B148" s="1851"/>
      <c r="C148" s="1852"/>
      <c r="D148" s="1853"/>
      <c r="E148" s="1853"/>
      <c r="F148" s="1853"/>
      <c r="G148" s="1848"/>
      <c r="H148" s="1870"/>
      <c r="I148" s="1853"/>
      <c r="J148" s="1871"/>
      <c r="K148" s="1872"/>
      <c r="L148" s="1873"/>
      <c r="M148" s="852"/>
      <c r="R148" s="1874">
        <v>0</v>
      </c>
      <c r="T148" s="1855"/>
      <c r="U148" s="1855"/>
    </row>
    <row r="149" spans="2:22" s="1823" customFormat="1" ht="12.75" hidden="1" customHeight="1">
      <c r="B149" s="1851" t="s">
        <v>748</v>
      </c>
      <c r="C149" s="1852">
        <v>0</v>
      </c>
      <c r="D149" s="1853"/>
      <c r="E149" s="1853"/>
      <c r="F149" s="1853">
        <v>0</v>
      </c>
      <c r="G149" s="1848"/>
      <c r="H149" s="1849"/>
      <c r="I149" s="1853"/>
      <c r="J149" s="1871"/>
      <c r="K149" s="1872"/>
      <c r="L149" s="1873"/>
      <c r="M149" s="852"/>
      <c r="R149" s="1875" t="e">
        <v>#REF!</v>
      </c>
    </row>
    <row r="150" spans="2:22" s="1823" customFormat="1" ht="12.75" hidden="1" customHeight="1">
      <c r="B150" s="1851"/>
      <c r="C150" s="1852"/>
      <c r="D150" s="1853"/>
      <c r="E150" s="1853"/>
      <c r="F150" s="1853">
        <v>0</v>
      </c>
      <c r="G150" s="1848"/>
      <c r="H150" s="1864"/>
      <c r="I150" s="1863"/>
      <c r="J150" s="1865"/>
      <c r="K150" s="1866"/>
      <c r="L150" s="1867"/>
      <c r="M150" s="1860"/>
    </row>
    <row r="151" spans="2:22" s="1823" customFormat="1" ht="12.75" hidden="1" customHeight="1">
      <c r="B151" s="1851"/>
      <c r="C151" s="1852"/>
      <c r="D151" s="1853"/>
      <c r="E151" s="1853"/>
      <c r="F151" s="1853"/>
      <c r="G151" s="1848"/>
      <c r="H151" s="1870"/>
      <c r="I151" s="1853"/>
      <c r="J151" s="1871"/>
      <c r="K151" s="1872"/>
      <c r="L151" s="1873"/>
      <c r="M151" s="852"/>
    </row>
    <row r="152" spans="2:22" s="1823" customFormat="1">
      <c r="B152" s="1851" t="s">
        <v>185</v>
      </c>
      <c r="C152" s="1852">
        <v>3484428</v>
      </c>
      <c r="D152" s="1853">
        <v>545895</v>
      </c>
      <c r="E152" s="1853">
        <v>0</v>
      </c>
      <c r="F152" s="1853">
        <v>0</v>
      </c>
      <c r="G152" s="1848">
        <v>4030323</v>
      </c>
      <c r="H152" s="1849">
        <v>646341</v>
      </c>
      <c r="I152" s="1847">
        <v>830341</v>
      </c>
      <c r="J152" s="852">
        <v>0</v>
      </c>
      <c r="K152" s="1848">
        <v>1476682</v>
      </c>
      <c r="L152" s="1850">
        <v>2553641</v>
      </c>
      <c r="M152" s="852"/>
    </row>
    <row r="153" spans="2:22" s="1823" customFormat="1">
      <c r="B153" s="1851"/>
      <c r="C153" s="1852"/>
      <c r="D153" s="1853"/>
      <c r="E153" s="1853"/>
      <c r="F153" s="1853"/>
      <c r="G153" s="1848"/>
      <c r="H153" s="1870"/>
      <c r="I153" s="1853"/>
      <c r="J153" s="1871"/>
      <c r="K153" s="1872"/>
      <c r="L153" s="1873"/>
      <c r="M153" s="852"/>
      <c r="S153" s="1855"/>
      <c r="T153" s="1855"/>
      <c r="U153" s="1855"/>
    </row>
    <row r="154" spans="2:22" s="1823" customFormat="1">
      <c r="B154" s="1851" t="s">
        <v>120</v>
      </c>
      <c r="C154" s="1852">
        <v>5755613</v>
      </c>
      <c r="D154" s="1853">
        <v>0</v>
      </c>
      <c r="E154" s="1853">
        <v>0</v>
      </c>
      <c r="F154" s="1853">
        <v>0</v>
      </c>
      <c r="G154" s="1848">
        <v>5755613</v>
      </c>
      <c r="H154" s="1849">
        <v>1265972</v>
      </c>
      <c r="I154" s="1847">
        <v>1011221</v>
      </c>
      <c r="J154" s="852">
        <v>0</v>
      </c>
      <c r="K154" s="1848">
        <v>2277193</v>
      </c>
      <c r="L154" s="1850">
        <v>3478420</v>
      </c>
      <c r="M154" s="852"/>
    </row>
    <row r="155" spans="2:22" s="1823" customFormat="1">
      <c r="B155" s="1876"/>
      <c r="C155" s="1846"/>
      <c r="D155" s="1847"/>
      <c r="E155" s="1847"/>
      <c r="F155" s="1847"/>
      <c r="G155" s="1848"/>
      <c r="H155" s="1849"/>
      <c r="I155" s="1847"/>
      <c r="J155" s="852"/>
      <c r="K155" s="1848"/>
      <c r="L155" s="1850"/>
      <c r="M155" s="852"/>
    </row>
    <row r="156" spans="2:22" s="1819" customFormat="1" ht="17.25" customHeight="1" thickBot="1">
      <c r="B156" s="1825" t="s">
        <v>749</v>
      </c>
      <c r="C156" s="1877">
        <v>1931117382</v>
      </c>
      <c r="D156" s="1878">
        <v>42214773894.999992</v>
      </c>
      <c r="E156" s="1878">
        <v>-71454340.397260278</v>
      </c>
      <c r="F156" s="1878">
        <v>0</v>
      </c>
      <c r="G156" s="1879">
        <v>44074436936.60273</v>
      </c>
      <c r="H156" s="1880">
        <v>13351392</v>
      </c>
      <c r="I156" s="1878">
        <v>2017129362.7317829</v>
      </c>
      <c r="J156" s="1881">
        <v>-3397257.3131107036</v>
      </c>
      <c r="K156" s="1879">
        <v>2027083497.4186723</v>
      </c>
      <c r="L156" s="1882">
        <v>42047353439.184059</v>
      </c>
      <c r="M156" s="1822"/>
      <c r="O156" s="1883">
        <v>-42047353439.184059</v>
      </c>
      <c r="Q156" s="1819">
        <v>59778</v>
      </c>
      <c r="R156" s="1823"/>
      <c r="S156" s="1823"/>
      <c r="T156" s="1823"/>
      <c r="U156" s="1823"/>
    </row>
    <row r="157" spans="2:22" s="1819" customFormat="1">
      <c r="B157" s="1825"/>
      <c r="C157" s="1884"/>
      <c r="D157" s="1885"/>
      <c r="E157" s="1885"/>
      <c r="F157" s="1885"/>
      <c r="G157" s="1886"/>
      <c r="H157" s="1887"/>
      <c r="I157" s="1885"/>
      <c r="J157" s="1822"/>
      <c r="K157" s="1886"/>
      <c r="L157" s="1888"/>
      <c r="M157" s="1822"/>
      <c r="O157" s="1883">
        <v>40194247274.955101</v>
      </c>
      <c r="Q157" s="1819">
        <v>275000</v>
      </c>
    </row>
    <row r="158" spans="2:22" s="1823" customFormat="1">
      <c r="B158" s="1845" t="s">
        <v>751</v>
      </c>
      <c r="C158" s="1846"/>
      <c r="D158" s="1847"/>
      <c r="E158" s="1847"/>
      <c r="F158" s="1847"/>
      <c r="G158" s="1848"/>
      <c r="H158" s="1849"/>
      <c r="I158" s="1847"/>
      <c r="J158" s="852"/>
      <c r="K158" s="1848"/>
      <c r="L158" s="1850"/>
      <c r="M158" s="852"/>
      <c r="Q158" s="1823">
        <v>693705</v>
      </c>
    </row>
    <row r="159" spans="2:22" s="1823" customFormat="1">
      <c r="B159" s="1851" t="s">
        <v>545</v>
      </c>
      <c r="C159" s="1852">
        <v>516182</v>
      </c>
      <c r="D159" s="1853">
        <v>0</v>
      </c>
      <c r="E159" s="1853">
        <v>0</v>
      </c>
      <c r="F159" s="1847">
        <v>0</v>
      </c>
      <c r="G159" s="1848">
        <v>516182</v>
      </c>
      <c r="H159" s="1849">
        <v>127500</v>
      </c>
      <c r="I159" s="1847">
        <v>169303</v>
      </c>
      <c r="J159" s="852">
        <v>0</v>
      </c>
      <c r="K159" s="1848">
        <v>296803</v>
      </c>
      <c r="L159" s="1850">
        <v>219379</v>
      </c>
      <c r="M159" s="852"/>
      <c r="Q159" s="1823">
        <v>974198</v>
      </c>
    </row>
    <row r="160" spans="2:22" s="1823" customFormat="1">
      <c r="B160" s="1876"/>
      <c r="C160" s="1862"/>
      <c r="D160" s="1863"/>
      <c r="E160" s="1863"/>
      <c r="F160" s="1847"/>
      <c r="G160" s="1858"/>
      <c r="H160" s="1859"/>
      <c r="I160" s="1863"/>
      <c r="J160" s="1865"/>
      <c r="K160" s="1866"/>
      <c r="L160" s="1867"/>
      <c r="M160" s="1860"/>
      <c r="O160" s="1868"/>
    </row>
    <row r="161" spans="2:21" s="1823" customFormat="1">
      <c r="B161" s="1851" t="s">
        <v>752</v>
      </c>
      <c r="C161" s="1852">
        <v>239373492</v>
      </c>
      <c r="D161" s="1853">
        <v>0</v>
      </c>
      <c r="E161" s="1853">
        <v>0</v>
      </c>
      <c r="F161" s="1847">
        <v>0</v>
      </c>
      <c r="G161" s="1848">
        <v>239373492</v>
      </c>
      <c r="H161" s="1849">
        <v>11968675</v>
      </c>
      <c r="I161" s="1847">
        <v>23937350</v>
      </c>
      <c r="J161" s="852">
        <v>0</v>
      </c>
      <c r="K161" s="1848">
        <v>35906025</v>
      </c>
      <c r="L161" s="1850">
        <v>203467467</v>
      </c>
      <c r="M161" s="852"/>
      <c r="O161" s="1868"/>
      <c r="Q161" s="1823">
        <v>1792404</v>
      </c>
    </row>
    <row r="162" spans="2:21" s="1823" customFormat="1">
      <c r="B162" s="1876"/>
      <c r="C162" s="1852"/>
      <c r="D162" s="1853"/>
      <c r="E162" s="1853"/>
      <c r="F162" s="1847"/>
      <c r="G162" s="1848"/>
      <c r="H162" s="1849"/>
      <c r="I162" s="1853"/>
      <c r="J162" s="1871"/>
      <c r="K162" s="1872"/>
      <c r="L162" s="1873"/>
      <c r="M162" s="852"/>
      <c r="Q162" s="1823">
        <v>3651773</v>
      </c>
    </row>
    <row r="163" spans="2:21" s="1819" customFormat="1" ht="13.5" thickBot="1">
      <c r="B163" s="1825" t="s">
        <v>753</v>
      </c>
      <c r="C163" s="1889">
        <v>239889674</v>
      </c>
      <c r="D163" s="1890">
        <v>0</v>
      </c>
      <c r="E163" s="1890">
        <v>0</v>
      </c>
      <c r="F163" s="1890">
        <v>0</v>
      </c>
      <c r="G163" s="1891">
        <v>239889674</v>
      </c>
      <c r="H163" s="1892">
        <v>12096175</v>
      </c>
      <c r="I163" s="1890">
        <v>24106653</v>
      </c>
      <c r="J163" s="1893">
        <v>0</v>
      </c>
      <c r="K163" s="1891">
        <v>36202828</v>
      </c>
      <c r="L163" s="1894">
        <v>203686846</v>
      </c>
      <c r="M163" s="1895"/>
      <c r="Q163" s="1819">
        <v>4878007.72</v>
      </c>
      <c r="R163" s="1823"/>
      <c r="S163" s="1823"/>
      <c r="T163" s="1823"/>
      <c r="U163" s="1823"/>
    </row>
    <row r="164" spans="2:21" s="1823" customFormat="1">
      <c r="B164" s="1876"/>
      <c r="C164" s="1846"/>
      <c r="D164" s="1847"/>
      <c r="E164" s="1847"/>
      <c r="F164" s="1847"/>
      <c r="G164" s="1848"/>
      <c r="H164" s="1849"/>
      <c r="I164" s="1847"/>
      <c r="J164" s="852"/>
      <c r="K164" s="1848"/>
      <c r="L164" s="1850"/>
      <c r="M164" s="852"/>
      <c r="Q164" s="1823">
        <v>6657158</v>
      </c>
      <c r="R164" s="1819"/>
      <c r="S164" s="1896"/>
      <c r="T164" s="1896"/>
      <c r="U164" s="1896"/>
    </row>
    <row r="165" spans="2:21" s="1897" customFormat="1" ht="13.5" thickBot="1">
      <c r="B165" s="1898" t="s">
        <v>755</v>
      </c>
      <c r="C165" s="1899">
        <v>2171007056</v>
      </c>
      <c r="D165" s="1900">
        <v>42214773894.999992</v>
      </c>
      <c r="E165" s="1900">
        <v>-71454340.397260278</v>
      </c>
      <c r="F165" s="1900">
        <v>0</v>
      </c>
      <c r="G165" s="1901">
        <v>44314326610.60273</v>
      </c>
      <c r="H165" s="1902">
        <v>25447567</v>
      </c>
      <c r="I165" s="1900">
        <v>2041236015.7317829</v>
      </c>
      <c r="J165" s="1903">
        <v>-3397257.3131107036</v>
      </c>
      <c r="K165" s="1901">
        <v>2063286325.4186723</v>
      </c>
      <c r="L165" s="1904">
        <v>42251040285.184059</v>
      </c>
      <c r="M165" s="1822"/>
      <c r="N165" s="1905">
        <v>42788186055.690002</v>
      </c>
      <c r="O165" s="1905">
        <v>537145770.5059433</v>
      </c>
      <c r="Q165" s="1897">
        <v>9089907</v>
      </c>
      <c r="R165" s="1823"/>
      <c r="S165" s="1823"/>
      <c r="T165" s="1823"/>
      <c r="U165" s="1823"/>
    </row>
    <row r="166" spans="2:21" s="1823" customFormat="1" ht="12.75" customHeight="1" thickTop="1" thickBot="1">
      <c r="B166" s="1906"/>
      <c r="C166" s="1907"/>
      <c r="D166" s="1908"/>
      <c r="E166" s="1908"/>
      <c r="F166" s="1908"/>
      <c r="G166" s="1909"/>
      <c r="H166" s="1910"/>
      <c r="I166" s="1908"/>
      <c r="J166" s="1911"/>
      <c r="K166" s="1909"/>
      <c r="L166" s="1912"/>
      <c r="M166" s="852"/>
      <c r="N166" s="1913"/>
      <c r="O166" s="1913"/>
      <c r="Q166" s="1823">
        <v>17931256.140000001</v>
      </c>
      <c r="R166" s="1897"/>
      <c r="S166" s="1897"/>
      <c r="T166" s="1897"/>
      <c r="U166" s="1897"/>
    </row>
  </sheetData>
  <mergeCells count="9">
    <mergeCell ref="C130:G130"/>
    <mergeCell ref="H130:K130"/>
    <mergeCell ref="C83:G83"/>
    <mergeCell ref="C5:F5"/>
    <mergeCell ref="G5:J5"/>
    <mergeCell ref="K5:L5"/>
    <mergeCell ref="B66:L66"/>
    <mergeCell ref="B65:J65"/>
    <mergeCell ref="H83:K83"/>
  </mergeCells>
  <pageMargins left="0.34" right="0.26" top="0.74803149606299213" bottom="0.43" header="0.31496062992125984" footer="0.31496062992125984"/>
  <pageSetup paperSize="9" scale="57" orientation="landscape" horizontalDpi="300" verticalDpi="300" r:id="rId1"/>
  <rowBreaks count="1" manualBreakCount="1">
    <brk id="67" max="11" man="1"/>
  </rowBreaks>
  <colBreaks count="1" manualBreakCount="1">
    <brk id="1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G60"/>
  <sheetViews>
    <sheetView zoomScaleNormal="100" workbookViewId="0">
      <selection activeCell="D6" sqref="D6"/>
    </sheetView>
  </sheetViews>
  <sheetFormatPr defaultColWidth="9.140625" defaultRowHeight="13.5"/>
  <cols>
    <col min="1" max="1" width="3.28515625" style="174" customWidth="1"/>
    <col min="2" max="2" width="44.5703125" style="174" customWidth="1"/>
    <col min="3" max="3" width="16.7109375" style="175" customWidth="1"/>
    <col min="4" max="4" width="16.7109375" style="174" customWidth="1"/>
    <col min="5" max="6" width="16.7109375" style="175" customWidth="1"/>
    <col min="7" max="7" width="14.7109375" style="175" hidden="1" customWidth="1"/>
    <col min="8" max="16384" width="9.140625" style="174"/>
  </cols>
  <sheetData>
    <row r="2" spans="1:7" ht="14.1" customHeight="1">
      <c r="A2" s="1083"/>
      <c r="B2" s="1082" t="str">
        <f>'3'!$B$2</f>
        <v>GVK Power (Goindwal Sahib) Limited</v>
      </c>
      <c r="C2" s="1085"/>
      <c r="D2" s="1084"/>
      <c r="E2" s="1085"/>
      <c r="F2" s="1085"/>
      <c r="G2" s="1085"/>
    </row>
    <row r="3" spans="1:7" ht="15.95" customHeight="1">
      <c r="A3" s="1086"/>
      <c r="B3" s="1082" t="str">
        <f>'3'!$B$3</f>
        <v>Notes to financial statements for the year ended March 31, 2017</v>
      </c>
      <c r="C3" s="1089"/>
      <c r="D3" s="1088"/>
      <c r="E3" s="1089"/>
      <c r="F3" s="1089"/>
      <c r="G3" s="1089"/>
    </row>
    <row r="4" spans="1:7" ht="15.95" customHeight="1">
      <c r="A4" s="1086"/>
      <c r="B4" s="1082" t="str">
        <f>+'3'!B4</f>
        <v>All amounts in INR unless otherwise stated</v>
      </c>
      <c r="C4" s="1089"/>
      <c r="D4" s="1088"/>
      <c r="E4" s="1089"/>
      <c r="F4" s="1089"/>
      <c r="G4" s="1089"/>
    </row>
    <row r="5" spans="1:7" ht="15">
      <c r="A5" s="1090"/>
      <c r="B5" s="1090"/>
      <c r="C5" s="1091"/>
      <c r="D5" s="1099"/>
      <c r="E5" s="1920"/>
      <c r="F5" s="1091"/>
      <c r="G5" s="1091"/>
    </row>
    <row r="6" spans="1:7" ht="15.75" thickBot="1">
      <c r="A6" s="1090"/>
      <c r="B6" s="1630" t="s">
        <v>1481</v>
      </c>
      <c r="C6" s="1616"/>
      <c r="D6" s="1615"/>
      <c r="E6" s="1100"/>
      <c r="F6" s="1616"/>
      <c r="G6" s="1616"/>
    </row>
    <row r="7" spans="1:7" ht="45">
      <c r="A7" s="1086"/>
      <c r="B7" s="1631" t="s">
        <v>1</v>
      </c>
      <c r="C7" s="1617" t="s">
        <v>1365</v>
      </c>
      <c r="D7" s="1617" t="s">
        <v>764</v>
      </c>
      <c r="E7" s="1618" t="s">
        <v>925</v>
      </c>
      <c r="F7" s="1619" t="s">
        <v>926</v>
      </c>
      <c r="G7" s="1619" t="s">
        <v>1366</v>
      </c>
    </row>
    <row r="8" spans="1:7" ht="15">
      <c r="A8" s="1092"/>
      <c r="B8" s="1632"/>
      <c r="C8" s="1620"/>
      <c r="D8" s="1620"/>
      <c r="E8" s="1093"/>
      <c r="F8" s="1621"/>
      <c r="G8" s="1621"/>
    </row>
    <row r="9" spans="1:7" ht="15">
      <c r="A9" s="1092"/>
      <c r="B9" s="1633" t="s">
        <v>765</v>
      </c>
      <c r="C9" s="1622"/>
      <c r="D9" s="1622"/>
      <c r="E9" s="388"/>
      <c r="F9" s="1623"/>
      <c r="G9" s="1623"/>
    </row>
    <row r="10" spans="1:7">
      <c r="A10" s="1092"/>
      <c r="B10" s="1634" t="s">
        <v>766</v>
      </c>
      <c r="C10" s="1624">
        <v>397096182</v>
      </c>
      <c r="D10" s="1624">
        <v>492810176</v>
      </c>
      <c r="E10" s="280">
        <v>4679716</v>
      </c>
      <c r="F10" s="1625">
        <v>497489892</v>
      </c>
      <c r="G10" s="1625">
        <v>95713994</v>
      </c>
    </row>
    <row r="11" spans="1:7">
      <c r="A11" s="1092"/>
      <c r="B11" s="1635" t="s">
        <v>767</v>
      </c>
      <c r="C11" s="1624">
        <v>20570536</v>
      </c>
      <c r="D11" s="1624">
        <v>25681825</v>
      </c>
      <c r="E11" s="280">
        <v>180229</v>
      </c>
      <c r="F11" s="1625">
        <v>25862054</v>
      </c>
      <c r="G11" s="1625">
        <v>5111289</v>
      </c>
    </row>
    <row r="12" spans="1:7">
      <c r="A12" s="1092"/>
      <c r="B12" s="1635" t="s">
        <v>149</v>
      </c>
      <c r="C12" s="1624">
        <v>4241371</v>
      </c>
      <c r="D12" s="1624">
        <v>4241371</v>
      </c>
      <c r="E12" s="280">
        <v>0</v>
      </c>
      <c r="F12" s="1625">
        <v>4241371</v>
      </c>
      <c r="G12" s="1625">
        <v>0</v>
      </c>
    </row>
    <row r="13" spans="1:7">
      <c r="A13" s="1092"/>
      <c r="B13" s="1633" t="s">
        <v>677</v>
      </c>
      <c r="C13" s="1624">
        <v>12143720</v>
      </c>
      <c r="D13" s="1624">
        <v>13531440</v>
      </c>
      <c r="E13" s="280">
        <v>180506</v>
      </c>
      <c r="F13" s="1625">
        <v>13711946</v>
      </c>
      <c r="G13" s="1625">
        <v>1387720</v>
      </c>
    </row>
    <row r="14" spans="1:7">
      <c r="A14" s="1092"/>
      <c r="B14" s="1633" t="s">
        <v>768</v>
      </c>
      <c r="C14" s="1624">
        <v>34129036</v>
      </c>
      <c r="D14" s="1624">
        <v>38929036</v>
      </c>
      <c r="E14" s="280">
        <v>0</v>
      </c>
      <c r="F14" s="1625">
        <v>38929036</v>
      </c>
      <c r="G14" s="1625">
        <v>4800000</v>
      </c>
    </row>
    <row r="15" spans="1:7">
      <c r="A15" s="1092"/>
      <c r="B15" s="1633" t="s">
        <v>685</v>
      </c>
      <c r="C15" s="1624">
        <v>62546794</v>
      </c>
      <c r="D15" s="1624">
        <v>83312307</v>
      </c>
      <c r="E15" s="280">
        <v>845423</v>
      </c>
      <c r="F15" s="1625">
        <v>84157730</v>
      </c>
      <c r="G15" s="1625">
        <v>20765513</v>
      </c>
    </row>
    <row r="16" spans="1:7">
      <c r="A16" s="1092"/>
      <c r="B16" s="1633" t="s">
        <v>1398</v>
      </c>
      <c r="C16" s="1624">
        <v>23749338</v>
      </c>
      <c r="D16" s="1624">
        <v>24716165</v>
      </c>
      <c r="E16" s="280">
        <v>0</v>
      </c>
      <c r="F16" s="1625">
        <v>24716165</v>
      </c>
      <c r="G16" s="1625">
        <v>966827</v>
      </c>
    </row>
    <row r="17" spans="1:7">
      <c r="A17" s="1092"/>
      <c r="B17" s="1633" t="s">
        <v>769</v>
      </c>
      <c r="C17" s="1624">
        <v>30709594</v>
      </c>
      <c r="D17" s="1624">
        <v>37918617</v>
      </c>
      <c r="E17" s="280">
        <v>469852</v>
      </c>
      <c r="F17" s="1625">
        <v>38388469</v>
      </c>
      <c r="G17" s="1625">
        <v>7209023</v>
      </c>
    </row>
    <row r="18" spans="1:7">
      <c r="A18" s="1092"/>
      <c r="B18" s="1633" t="s">
        <v>770</v>
      </c>
      <c r="C18" s="1624">
        <v>168552862</v>
      </c>
      <c r="D18" s="1624">
        <v>309390136</v>
      </c>
      <c r="E18" s="280">
        <v>16277888</v>
      </c>
      <c r="F18" s="1625">
        <v>325668024</v>
      </c>
      <c r="G18" s="1625">
        <v>140837274</v>
      </c>
    </row>
    <row r="19" spans="1:7">
      <c r="A19" s="1092"/>
      <c r="B19" s="1633" t="s">
        <v>771</v>
      </c>
      <c r="C19" s="1624">
        <v>123332555</v>
      </c>
      <c r="D19" s="1624">
        <v>582342313</v>
      </c>
      <c r="E19" s="280">
        <v>130587169</v>
      </c>
      <c r="F19" s="1625">
        <v>712929482</v>
      </c>
      <c r="G19" s="1625">
        <v>459009758</v>
      </c>
    </row>
    <row r="20" spans="1:7">
      <c r="A20" s="1092"/>
      <c r="B20" s="1633" t="s">
        <v>188</v>
      </c>
      <c r="C20" s="1624">
        <v>127353060</v>
      </c>
      <c r="D20" s="1624">
        <v>164885355</v>
      </c>
      <c r="E20" s="280">
        <v>754733</v>
      </c>
      <c r="F20" s="1625">
        <v>165640088</v>
      </c>
      <c r="G20" s="1625">
        <v>37532295</v>
      </c>
    </row>
    <row r="21" spans="1:7">
      <c r="A21" s="1092"/>
      <c r="B21" s="1633" t="s">
        <v>664</v>
      </c>
      <c r="C21" s="1624">
        <v>61265353</v>
      </c>
      <c r="D21" s="1624">
        <v>64685180</v>
      </c>
      <c r="E21" s="280">
        <v>11667</v>
      </c>
      <c r="F21" s="1625">
        <v>64696847</v>
      </c>
      <c r="G21" s="1625">
        <v>3419827</v>
      </c>
    </row>
    <row r="22" spans="1:7">
      <c r="A22" s="1092"/>
      <c r="B22" s="1633" t="s">
        <v>772</v>
      </c>
      <c r="C22" s="1624">
        <v>15388823</v>
      </c>
      <c r="D22" s="1624">
        <v>22880433</v>
      </c>
      <c r="E22" s="280">
        <v>250481</v>
      </c>
      <c r="F22" s="1625">
        <v>23130914</v>
      </c>
      <c r="G22" s="1625">
        <v>7491610</v>
      </c>
    </row>
    <row r="23" spans="1:7">
      <c r="A23" s="1092"/>
      <c r="B23" s="1633" t="s">
        <v>773</v>
      </c>
      <c r="C23" s="1624">
        <v>5051165</v>
      </c>
      <c r="D23" s="1624">
        <v>5428295</v>
      </c>
      <c r="E23" s="280">
        <v>7087</v>
      </c>
      <c r="F23" s="1625">
        <v>5435382</v>
      </c>
      <c r="G23" s="1625">
        <v>377130</v>
      </c>
    </row>
    <row r="24" spans="1:7">
      <c r="A24" s="1092"/>
      <c r="B24" s="1633" t="s">
        <v>774</v>
      </c>
      <c r="C24" s="1624">
        <v>159684892</v>
      </c>
      <c r="D24" s="1624">
        <v>168769624</v>
      </c>
      <c r="E24" s="280">
        <v>1153984</v>
      </c>
      <c r="F24" s="1625">
        <v>169923608</v>
      </c>
      <c r="G24" s="1625">
        <v>9084732</v>
      </c>
    </row>
    <row r="25" spans="1:7">
      <c r="A25" s="1092"/>
      <c r="B25" s="1633" t="s">
        <v>775</v>
      </c>
      <c r="C25" s="1624">
        <v>15492483</v>
      </c>
      <c r="D25" s="1624">
        <v>18131934</v>
      </c>
      <c r="E25" s="280">
        <v>71664</v>
      </c>
      <c r="F25" s="1625">
        <v>18203598</v>
      </c>
      <c r="G25" s="1625">
        <v>2639451</v>
      </c>
    </row>
    <row r="26" spans="1:7">
      <c r="A26" s="1092"/>
      <c r="B26" s="1633" t="s">
        <v>776</v>
      </c>
      <c r="C26" s="1624">
        <v>5737061</v>
      </c>
      <c r="D26" s="1624">
        <v>5737061</v>
      </c>
      <c r="E26" s="280">
        <v>32583</v>
      </c>
      <c r="F26" s="1625">
        <v>5769644</v>
      </c>
      <c r="G26" s="1625">
        <v>0</v>
      </c>
    </row>
    <row r="27" spans="1:7">
      <c r="A27" s="1092"/>
      <c r="B27" s="1633" t="s">
        <v>777</v>
      </c>
      <c r="C27" s="1624">
        <v>487190737</v>
      </c>
      <c r="D27" s="1624">
        <v>534072914</v>
      </c>
      <c r="E27" s="280">
        <v>7248966</v>
      </c>
      <c r="F27" s="1625">
        <v>541321880</v>
      </c>
      <c r="G27" s="1625">
        <v>46882177</v>
      </c>
    </row>
    <row r="28" spans="1:7">
      <c r="A28" s="1092"/>
      <c r="B28" s="1633" t="s">
        <v>778</v>
      </c>
      <c r="C28" s="1624">
        <v>10528781313</v>
      </c>
      <c r="D28" s="1624">
        <v>14570709411</v>
      </c>
      <c r="E28" s="280">
        <v>177682657</v>
      </c>
      <c r="F28" s="1625">
        <v>14748392068</v>
      </c>
      <c r="G28" s="1625">
        <v>4041928098</v>
      </c>
    </row>
    <row r="29" spans="1:7">
      <c r="A29" s="1092"/>
      <c r="B29" s="1633" t="s">
        <v>779</v>
      </c>
      <c r="C29" s="1624">
        <v>235841359</v>
      </c>
      <c r="D29" s="1624">
        <v>269480936</v>
      </c>
      <c r="E29" s="280">
        <v>1459478</v>
      </c>
      <c r="F29" s="1625">
        <v>270940414</v>
      </c>
      <c r="G29" s="1625">
        <v>33639577</v>
      </c>
    </row>
    <row r="30" spans="1:7">
      <c r="A30" s="1092"/>
      <c r="B30" s="1633" t="s">
        <v>780</v>
      </c>
      <c r="C30" s="1624">
        <v>260848152</v>
      </c>
      <c r="D30" s="1624">
        <v>315771569</v>
      </c>
      <c r="E30" s="280">
        <v>4182316</v>
      </c>
      <c r="F30" s="1625">
        <v>319953885</v>
      </c>
      <c r="G30" s="1625">
        <v>54923417</v>
      </c>
    </row>
    <row r="31" spans="1:7">
      <c r="A31" s="1092"/>
      <c r="B31" s="1633" t="s">
        <v>781</v>
      </c>
      <c r="C31" s="1624">
        <v>117023</v>
      </c>
      <c r="D31" s="1624">
        <v>117023</v>
      </c>
      <c r="E31" s="280">
        <v>29983</v>
      </c>
      <c r="F31" s="1625">
        <v>147006</v>
      </c>
      <c r="G31" s="1625">
        <v>0</v>
      </c>
    </row>
    <row r="32" spans="1:7">
      <c r="A32" s="1092"/>
      <c r="B32" s="1633" t="s">
        <v>782</v>
      </c>
      <c r="C32" s="1624">
        <v>2757</v>
      </c>
      <c r="D32" s="1624">
        <v>2757</v>
      </c>
      <c r="E32" s="280">
        <v>17250</v>
      </c>
      <c r="F32" s="1625">
        <v>20007</v>
      </c>
      <c r="G32" s="1625">
        <v>0</v>
      </c>
    </row>
    <row r="33" spans="1:7">
      <c r="A33" s="1092"/>
      <c r="B33" s="1633" t="s">
        <v>687</v>
      </c>
      <c r="C33" s="1624">
        <v>10587</v>
      </c>
      <c r="D33" s="1624">
        <v>85265287</v>
      </c>
      <c r="E33" s="280">
        <v>1006302</v>
      </c>
      <c r="F33" s="1625">
        <v>86271589</v>
      </c>
      <c r="G33" s="1625">
        <v>12382116</v>
      </c>
    </row>
    <row r="34" spans="1:7">
      <c r="A34" s="1092"/>
      <c r="B34" s="1633" t="s">
        <v>783</v>
      </c>
      <c r="C34" s="1624">
        <v>72872584</v>
      </c>
      <c r="D34" s="1624">
        <v>99713957</v>
      </c>
      <c r="E34" s="280">
        <v>4665862</v>
      </c>
      <c r="F34" s="1625">
        <v>104379819</v>
      </c>
      <c r="G34" s="1625">
        <v>50235425</v>
      </c>
    </row>
    <row r="35" spans="1:7">
      <c r="A35" s="1092"/>
      <c r="B35" s="1633" t="s">
        <v>686</v>
      </c>
      <c r="C35" s="1624">
        <v>49478532</v>
      </c>
      <c r="D35" s="1624">
        <v>4711181</v>
      </c>
      <c r="E35" s="280">
        <v>956457</v>
      </c>
      <c r="F35" s="1625">
        <v>5667638</v>
      </c>
      <c r="G35" s="1625">
        <v>4711181</v>
      </c>
    </row>
    <row r="36" spans="1:7">
      <c r="A36" s="1092"/>
      <c r="B36" s="1633" t="s">
        <v>784</v>
      </c>
      <c r="C36" s="1624">
        <v>30900</v>
      </c>
      <c r="D36" s="1624">
        <v>30900</v>
      </c>
      <c r="E36" s="280">
        <v>0</v>
      </c>
      <c r="F36" s="1625">
        <v>30900</v>
      </c>
      <c r="G36" s="1625"/>
    </row>
    <row r="37" spans="1:7">
      <c r="A37" s="1092"/>
      <c r="B37" s="1633" t="s">
        <v>785</v>
      </c>
      <c r="C37" s="1624">
        <v>1045732</v>
      </c>
      <c r="D37" s="1624">
        <v>1045732</v>
      </c>
      <c r="E37" s="280">
        <v>0</v>
      </c>
      <c r="F37" s="1625">
        <v>1045732</v>
      </c>
      <c r="G37" s="1625">
        <v>0</v>
      </c>
    </row>
    <row r="38" spans="1:7">
      <c r="A38" s="1092"/>
      <c r="B38" s="1633" t="s">
        <v>786</v>
      </c>
      <c r="C38" s="1624">
        <v>4218646</v>
      </c>
      <c r="D38" s="1624">
        <v>4218646</v>
      </c>
      <c r="E38" s="280">
        <v>0</v>
      </c>
      <c r="F38" s="1625">
        <v>4218646</v>
      </c>
      <c r="G38" s="1625"/>
    </row>
    <row r="39" spans="1:7">
      <c r="A39" s="1092"/>
      <c r="B39" s="1633" t="s">
        <v>1399</v>
      </c>
      <c r="C39" s="1624">
        <v>155053</v>
      </c>
      <c r="D39" s="1624">
        <v>164967</v>
      </c>
      <c r="E39" s="280">
        <v>32737</v>
      </c>
      <c r="F39" s="1625">
        <v>197704</v>
      </c>
      <c r="G39" s="1625">
        <v>9914</v>
      </c>
    </row>
    <row r="40" spans="1:7">
      <c r="A40" s="1092"/>
      <c r="B40" s="1633" t="s">
        <v>702</v>
      </c>
      <c r="C40" s="1624">
        <v>36814217</v>
      </c>
      <c r="D40" s="1624">
        <v>62371141</v>
      </c>
      <c r="E40" s="280">
        <v>282075</v>
      </c>
      <c r="F40" s="1625">
        <v>62653216</v>
      </c>
      <c r="G40" s="1625">
        <v>25556924</v>
      </c>
    </row>
    <row r="41" spans="1:7">
      <c r="A41" s="1092"/>
      <c r="B41" s="1633"/>
      <c r="C41" s="1624"/>
      <c r="D41" s="1624"/>
      <c r="E41" s="280"/>
      <c r="F41" s="1625"/>
      <c r="G41" s="1625"/>
    </row>
    <row r="42" spans="1:7" ht="15.75" thickBot="1">
      <c r="A42" s="1092"/>
      <c r="B42" s="1636" t="s">
        <v>787</v>
      </c>
      <c r="C42" s="1626">
        <v>12944452417</v>
      </c>
      <c r="D42" s="1626">
        <v>18011067689</v>
      </c>
      <c r="E42" s="1094">
        <v>353067065</v>
      </c>
      <c r="F42" s="1627">
        <v>18364134754</v>
      </c>
      <c r="G42" s="1627">
        <f t="shared" ref="G42" si="0">SUM(G10:G40)</f>
        <v>5066615272</v>
      </c>
    </row>
    <row r="43" spans="1:7">
      <c r="A43" s="1092"/>
      <c r="B43" s="1633"/>
      <c r="C43" s="1624"/>
      <c r="D43" s="1624"/>
      <c r="E43" s="280"/>
      <c r="F43" s="1625"/>
      <c r="G43" s="1625"/>
    </row>
    <row r="44" spans="1:7">
      <c r="A44" s="1092"/>
      <c r="B44" s="1633" t="s">
        <v>788</v>
      </c>
      <c r="C44" s="1624">
        <v>391895</v>
      </c>
      <c r="D44" s="1624">
        <v>900890</v>
      </c>
      <c r="E44" s="280">
        <v>37176</v>
      </c>
      <c r="F44" s="1625">
        <v>938066</v>
      </c>
      <c r="G44" s="1625">
        <v>508995</v>
      </c>
    </row>
    <row r="45" spans="1:7">
      <c r="A45" s="1092"/>
      <c r="B45" s="1633" t="s">
        <v>789</v>
      </c>
      <c r="C45" s="1624">
        <v>88437236</v>
      </c>
      <c r="D45" s="1624">
        <v>95087896</v>
      </c>
      <c r="E45" s="280">
        <v>109971</v>
      </c>
      <c r="F45" s="1625">
        <v>95197867</v>
      </c>
      <c r="G45" s="1625">
        <v>6650660</v>
      </c>
    </row>
    <row r="46" spans="1:7">
      <c r="A46" s="1092"/>
      <c r="B46" s="1633" t="s">
        <v>790</v>
      </c>
      <c r="C46" s="1624">
        <v>64559220</v>
      </c>
      <c r="D46" s="1624">
        <v>65810104</v>
      </c>
      <c r="E46" s="280">
        <v>51906</v>
      </c>
      <c r="F46" s="1625">
        <v>65862010</v>
      </c>
      <c r="G46" s="1625">
        <v>1250884</v>
      </c>
    </row>
    <row r="47" spans="1:7">
      <c r="A47" s="1092"/>
      <c r="B47" s="1633" t="s">
        <v>1400</v>
      </c>
      <c r="C47" s="1624">
        <v>6494356</v>
      </c>
      <c r="D47" s="1624">
        <v>7108798</v>
      </c>
      <c r="E47" s="280">
        <v>65406</v>
      </c>
      <c r="F47" s="1625">
        <v>7174204</v>
      </c>
      <c r="G47" s="1625">
        <v>614442</v>
      </c>
    </row>
    <row r="48" spans="1:7">
      <c r="A48" s="1092"/>
      <c r="B48" s="1633" t="s">
        <v>791</v>
      </c>
      <c r="C48" s="1624">
        <v>9050</v>
      </c>
      <c r="D48" s="1624">
        <v>9050</v>
      </c>
      <c r="E48" s="1102">
        <v>0</v>
      </c>
      <c r="F48" s="1625">
        <v>9050</v>
      </c>
      <c r="G48" s="1625">
        <v>0</v>
      </c>
    </row>
    <row r="49" spans="1:7">
      <c r="A49" s="1092"/>
      <c r="B49" s="1633" t="s">
        <v>792</v>
      </c>
      <c r="C49" s="1624">
        <v>14120176</v>
      </c>
      <c r="D49" s="1624">
        <v>14120176</v>
      </c>
      <c r="E49" s="280">
        <v>0</v>
      </c>
      <c r="F49" s="1625">
        <v>14120176</v>
      </c>
      <c r="G49" s="1625">
        <v>0</v>
      </c>
    </row>
    <row r="50" spans="1:7">
      <c r="A50" s="1092"/>
      <c r="B50" s="1633" t="s">
        <v>793</v>
      </c>
      <c r="C50" s="1624">
        <v>6000</v>
      </c>
      <c r="D50" s="1624">
        <v>0</v>
      </c>
      <c r="E50" s="280">
        <v>1925628</v>
      </c>
      <c r="F50" s="1625">
        <v>1925628</v>
      </c>
      <c r="G50" s="1625">
        <v>0</v>
      </c>
    </row>
    <row r="51" spans="1:7">
      <c r="A51" s="1092"/>
      <c r="B51" s="1633" t="s">
        <v>794</v>
      </c>
      <c r="C51" s="1624">
        <v>0</v>
      </c>
      <c r="D51" s="1624">
        <v>6000</v>
      </c>
      <c r="E51" s="280">
        <v>1277705</v>
      </c>
      <c r="F51" s="1625">
        <v>1283705</v>
      </c>
      <c r="G51" s="1625">
        <v>0</v>
      </c>
    </row>
    <row r="52" spans="1:7">
      <c r="A52" s="1092"/>
      <c r="B52" s="1633" t="s">
        <v>795</v>
      </c>
      <c r="C52" s="1628">
        <v>0</v>
      </c>
      <c r="D52" s="1628">
        <v>293905050</v>
      </c>
      <c r="E52" s="1095">
        <v>102194000</v>
      </c>
      <c r="F52" s="1629">
        <v>396099050</v>
      </c>
      <c r="G52" s="1629">
        <v>293905050</v>
      </c>
    </row>
    <row r="53" spans="1:7" ht="15">
      <c r="A53" s="1092"/>
      <c r="B53" s="1633"/>
      <c r="C53" s="1622">
        <v>174017933</v>
      </c>
      <c r="D53" s="1622">
        <v>476947964</v>
      </c>
      <c r="E53" s="388">
        <v>105661792</v>
      </c>
      <c r="F53" s="1623">
        <v>582609756</v>
      </c>
      <c r="G53" s="1623">
        <f>SUM(G44:G52)</f>
        <v>302930031</v>
      </c>
    </row>
    <row r="54" spans="1:7">
      <c r="A54" s="1096"/>
      <c r="B54" s="1633" t="s">
        <v>796</v>
      </c>
      <c r="C54" s="1624">
        <v>31789774</v>
      </c>
      <c r="D54" s="1624">
        <v>34254774</v>
      </c>
      <c r="E54" s="280">
        <v>0</v>
      </c>
      <c r="F54" s="1625">
        <v>34254774</v>
      </c>
      <c r="G54" s="1625">
        <v>2465000</v>
      </c>
    </row>
    <row r="55" spans="1:7">
      <c r="A55" s="1096"/>
      <c r="B55" s="1633" t="s">
        <v>797</v>
      </c>
      <c r="C55" s="1624">
        <v>467819</v>
      </c>
      <c r="D55" s="1624">
        <v>487163</v>
      </c>
      <c r="E55" s="280">
        <v>0</v>
      </c>
      <c r="F55" s="1625">
        <v>487163</v>
      </c>
      <c r="G55" s="1625">
        <v>19344</v>
      </c>
    </row>
    <row r="56" spans="1:7" ht="15.75" thickBot="1">
      <c r="A56" s="1092"/>
      <c r="B56" s="1636" t="s">
        <v>798</v>
      </c>
      <c r="C56" s="1626">
        <v>141760340</v>
      </c>
      <c r="D56" s="1626">
        <v>442206027</v>
      </c>
      <c r="E56" s="1094">
        <v>105661792</v>
      </c>
      <c r="F56" s="1627">
        <v>547867819</v>
      </c>
      <c r="G56" s="1627">
        <f>+G53-G54-G55</f>
        <v>300445687</v>
      </c>
    </row>
    <row r="57" spans="1:7" ht="15">
      <c r="A57" s="1097"/>
      <c r="B57" s="1637"/>
      <c r="C57" s="1624"/>
      <c r="D57" s="1624"/>
      <c r="E57" s="1098"/>
      <c r="F57" s="1625"/>
      <c r="G57" s="1625"/>
    </row>
    <row r="58" spans="1:7" s="1087" customFormat="1" ht="15.75" thickBot="1">
      <c r="A58" s="1088"/>
      <c r="B58" s="1638" t="s">
        <v>799</v>
      </c>
      <c r="C58" s="1626">
        <v>12802692077</v>
      </c>
      <c r="D58" s="1626">
        <v>17568861662</v>
      </c>
      <c r="E58" s="1094">
        <v>247405273</v>
      </c>
      <c r="F58" s="1627">
        <v>17816266935</v>
      </c>
      <c r="G58" s="1627">
        <f t="shared" ref="G58" si="1">+G42-G56</f>
        <v>4766169585</v>
      </c>
    </row>
    <row r="59" spans="1:7" s="1087" customFormat="1" ht="15">
      <c r="A59" s="1088"/>
      <c r="B59" s="1099"/>
      <c r="C59" s="1101"/>
      <c r="D59" s="1100"/>
      <c r="E59" s="1100"/>
      <c r="F59" s="1101"/>
      <c r="G59" s="1101"/>
    </row>
    <row r="60" spans="1:7" s="1087" customFormat="1" ht="15">
      <c r="A60" s="1088"/>
      <c r="B60" s="1099"/>
      <c r="C60" s="1101"/>
      <c r="D60" s="1100"/>
      <c r="E60" s="1100"/>
      <c r="F60" s="1101"/>
      <c r="G60" s="1101"/>
    </row>
  </sheetData>
  <pageMargins left="0.51181102362204722" right="0.51181102362204722" top="0.55118110236220474" bottom="0.35433070866141736" header="0.31496062992125984" footer="0.31496062992125984"/>
  <pageSetup paperSize="9" scale="7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J211"/>
  <sheetViews>
    <sheetView showGridLines="0" zoomScale="99" zoomScaleNormal="99" workbookViewId="0">
      <selection activeCell="C34" sqref="C34"/>
    </sheetView>
  </sheetViews>
  <sheetFormatPr defaultColWidth="9.140625" defaultRowHeight="13.5"/>
  <cols>
    <col min="1" max="1" width="4.7109375" style="92" customWidth="1"/>
    <col min="2" max="2" width="41.7109375" style="92" customWidth="1"/>
    <col min="3" max="5" width="18.42578125" style="92" customWidth="1"/>
    <col min="6" max="16384" width="9.140625" style="92"/>
  </cols>
  <sheetData>
    <row r="2" spans="2:5" ht="14.1" customHeight="1">
      <c r="B2" s="1" t="str">
        <f>'3'!$B$2</f>
        <v>GVK Power (Goindwal Sahib) Limited</v>
      </c>
      <c r="C2" s="1"/>
    </row>
    <row r="3" spans="2:5" ht="15.95" customHeight="1">
      <c r="B3" s="1" t="str">
        <f>'3'!$B$3</f>
        <v>Notes to financial statements for the year ended March 31, 2017</v>
      </c>
      <c r="C3" s="1"/>
    </row>
    <row r="4" spans="2:5" ht="15.95" customHeight="1">
      <c r="B4" s="1204" t="str">
        <f>+'3. EDC'!B4</f>
        <v>All amounts in INR unless otherwise stated</v>
      </c>
      <c r="C4" s="1204"/>
    </row>
    <row r="5" spans="2:5" ht="15">
      <c r="B5" s="207"/>
      <c r="C5" s="479"/>
    </row>
    <row r="6" spans="2:5" ht="15" hidden="1">
      <c r="B6" s="480" t="s">
        <v>566</v>
      </c>
      <c r="C6" s="481"/>
      <c r="D6" s="481"/>
      <c r="E6" s="481"/>
    </row>
    <row r="7" spans="2:5" ht="15" hidden="1">
      <c r="B7" s="2017" t="s">
        <v>1</v>
      </c>
      <c r="C7" s="2023" t="s">
        <v>214</v>
      </c>
      <c r="D7" s="2024"/>
      <c r="E7" s="2024"/>
    </row>
    <row r="8" spans="2:5" ht="15" hidden="1">
      <c r="B8" s="2018"/>
      <c r="C8" s="482">
        <v>42825</v>
      </c>
      <c r="D8" s="482">
        <v>42460</v>
      </c>
      <c r="E8" s="482">
        <v>42095</v>
      </c>
    </row>
    <row r="9" spans="2:5" hidden="1">
      <c r="B9" s="483" t="s">
        <v>520</v>
      </c>
      <c r="C9" s="484"/>
      <c r="D9" s="484"/>
      <c r="E9" s="484"/>
    </row>
    <row r="10" spans="2:5" ht="15.75" hidden="1" thickBot="1">
      <c r="B10" s="485" t="s">
        <v>15</v>
      </c>
      <c r="C10" s="486">
        <f>SUM(C9:C9)</f>
        <v>0</v>
      </c>
      <c r="D10" s="487">
        <f>SUM(D9:D9)</f>
        <v>0</v>
      </c>
      <c r="E10" s="487">
        <f>SUM(E9:E9)</f>
        <v>0</v>
      </c>
    </row>
    <row r="11" spans="2:5" hidden="1">
      <c r="B11" s="481"/>
      <c r="C11" s="481"/>
      <c r="D11" s="481"/>
      <c r="E11" s="481"/>
    </row>
    <row r="12" spans="2:5" hidden="1">
      <c r="B12" s="481"/>
      <c r="C12" s="481"/>
      <c r="D12" s="481"/>
      <c r="E12" s="481"/>
    </row>
    <row r="13" spans="2:5" ht="15" hidden="1">
      <c r="B13" s="2019" t="s">
        <v>520</v>
      </c>
      <c r="C13" s="2020"/>
      <c r="D13" s="2023" t="s">
        <v>214</v>
      </c>
      <c r="E13" s="2024"/>
    </row>
    <row r="14" spans="2:5" ht="15" hidden="1">
      <c r="B14" s="2021"/>
      <c r="C14" s="2022"/>
      <c r="D14" s="488">
        <v>42825</v>
      </c>
      <c r="E14" s="488">
        <v>42460</v>
      </c>
    </row>
    <row r="15" spans="2:5" hidden="1">
      <c r="B15" s="489" t="s">
        <v>32</v>
      </c>
      <c r="C15" s="490"/>
      <c r="D15" s="491"/>
      <c r="E15" s="491"/>
    </row>
    <row r="16" spans="2:5" hidden="1">
      <c r="B16" s="492" t="s">
        <v>547</v>
      </c>
      <c r="C16" s="490"/>
      <c r="D16" s="491"/>
      <c r="E16" s="491"/>
    </row>
    <row r="17" spans="1:10" hidden="1">
      <c r="B17" s="489" t="s">
        <v>521</v>
      </c>
      <c r="C17" s="490"/>
      <c r="D17" s="491"/>
      <c r="E17" s="491"/>
    </row>
    <row r="18" spans="1:10" ht="15.75" hidden="1" thickBot="1">
      <c r="B18" s="493" t="s">
        <v>522</v>
      </c>
      <c r="C18" s="494"/>
      <c r="D18" s="495">
        <f>SUM(D15:D17)</f>
        <v>0</v>
      </c>
      <c r="E18" s="496">
        <f>SUM(E15:E17)</f>
        <v>0</v>
      </c>
    </row>
    <row r="19" spans="1:10" ht="15" hidden="1">
      <c r="B19" s="207"/>
      <c r="C19" s="479"/>
    </row>
    <row r="20" spans="1:10" ht="15" hidden="1">
      <c r="B20" s="207"/>
      <c r="C20" s="479"/>
    </row>
    <row r="21" spans="1:10" ht="15">
      <c r="B21" s="497" t="s">
        <v>827</v>
      </c>
      <c r="C21" s="479"/>
      <c r="D21" s="498"/>
      <c r="E21" s="499"/>
    </row>
    <row r="22" spans="1:10" s="207" customFormat="1" ht="12.75" hidden="1" customHeight="1">
      <c r="A22" s="92"/>
      <c r="B22" s="1993" t="s">
        <v>1</v>
      </c>
      <c r="C22" s="2023" t="s">
        <v>214</v>
      </c>
      <c r="D22" s="2025"/>
      <c r="E22" s="2025"/>
      <c r="F22" s="92"/>
      <c r="G22" s="92"/>
      <c r="H22" s="92"/>
      <c r="I22" s="92"/>
      <c r="J22" s="92"/>
    </row>
    <row r="23" spans="1:10" s="207" customFormat="1" ht="16.5" hidden="1" customHeight="1">
      <c r="A23" s="92"/>
      <c r="B23" s="1993"/>
      <c r="C23" s="422">
        <v>42825</v>
      </c>
      <c r="D23" s="422">
        <v>42460</v>
      </c>
      <c r="E23" s="422">
        <v>42095</v>
      </c>
      <c r="F23" s="92"/>
      <c r="G23" s="92"/>
      <c r="H23" s="92"/>
      <c r="I23" s="92"/>
      <c r="J23" s="92"/>
    </row>
    <row r="24" spans="1:10" s="207" customFormat="1" ht="12.75" hidden="1" customHeight="1">
      <c r="A24" s="92"/>
      <c r="B24" s="500" t="s">
        <v>531</v>
      </c>
      <c r="C24" s="501"/>
      <c r="D24" s="502"/>
      <c r="E24" s="502"/>
      <c r="F24" s="92"/>
      <c r="G24" s="92"/>
      <c r="H24" s="92"/>
      <c r="I24" s="92"/>
      <c r="J24" s="92"/>
    </row>
    <row r="25" spans="1:10" s="207" customFormat="1" ht="12.75" hidden="1" customHeight="1">
      <c r="A25" s="92"/>
      <c r="B25" s="503" t="s">
        <v>545</v>
      </c>
      <c r="C25" s="504">
        <f>+C73</f>
        <v>219379</v>
      </c>
      <c r="D25" s="504">
        <f>+C40-C53</f>
        <v>388682</v>
      </c>
      <c r="E25" s="223">
        <f>+C35</f>
        <v>300982</v>
      </c>
      <c r="F25" s="92"/>
      <c r="G25" s="92"/>
      <c r="H25" s="92"/>
      <c r="I25" s="92"/>
      <c r="J25" s="92"/>
    </row>
    <row r="26" spans="1:10" s="207" customFormat="1" ht="12.75" hidden="1" customHeight="1">
      <c r="A26" s="92"/>
      <c r="B26" s="503" t="s">
        <v>546</v>
      </c>
      <c r="C26" s="504">
        <f>+D73</f>
        <v>203467467</v>
      </c>
      <c r="D26" s="504">
        <f>+D40-D53</f>
        <v>227404817</v>
      </c>
      <c r="E26" s="223">
        <f>+D35</f>
        <v>0</v>
      </c>
      <c r="F26" s="92"/>
      <c r="G26" s="92"/>
      <c r="H26" s="92"/>
      <c r="I26" s="92"/>
      <c r="J26" s="92"/>
    </row>
    <row r="27" spans="1:10" s="207" customFormat="1" ht="15" hidden="1" customHeight="1" thickBot="1">
      <c r="A27" s="92"/>
      <c r="B27" s="505" t="s">
        <v>15</v>
      </c>
      <c r="C27" s="506">
        <f>SUM(C25:C26)</f>
        <v>203686846</v>
      </c>
      <c r="D27" s="506">
        <f>ROUND(SUM(D25:D26),0)</f>
        <v>227793499</v>
      </c>
      <c r="E27" s="506">
        <f>ROUND(SUM(E25:E26),0)</f>
        <v>300982</v>
      </c>
      <c r="F27" s="92"/>
      <c r="G27" s="92"/>
      <c r="H27" s="92"/>
      <c r="I27" s="92"/>
      <c r="J27" s="92"/>
    </row>
    <row r="28" spans="1:10" s="207" customFormat="1" ht="12.75" hidden="1" customHeight="1" thickTop="1">
      <c r="A28" s="92"/>
      <c r="B28" s="503" t="s">
        <v>219</v>
      </c>
      <c r="C28" s="504">
        <v>0</v>
      </c>
      <c r="D28" s="504">
        <v>0</v>
      </c>
      <c r="E28" s="223">
        <v>0</v>
      </c>
      <c r="F28" s="92"/>
      <c r="G28" s="92"/>
      <c r="H28" s="92"/>
      <c r="I28" s="92"/>
      <c r="J28" s="92"/>
    </row>
    <row r="29" spans="1:10" s="207" customFormat="1" ht="15" hidden="1" customHeight="1" thickBot="1">
      <c r="A29" s="92"/>
      <c r="B29" s="507" t="s">
        <v>277</v>
      </c>
      <c r="C29" s="506">
        <f>C27+C28</f>
        <v>203686846</v>
      </c>
      <c r="D29" s="506">
        <f>D27+D28</f>
        <v>227793499</v>
      </c>
      <c r="E29" s="506">
        <f>E27+E28</f>
        <v>300982</v>
      </c>
      <c r="F29" s="92"/>
      <c r="G29" s="92"/>
      <c r="H29" s="92"/>
      <c r="I29" s="92"/>
      <c r="J29" s="92"/>
    </row>
    <row r="30" spans="1:10" s="207" customFormat="1" ht="12.75" hidden="1" customHeight="1">
      <c r="A30" s="92"/>
      <c r="B30" s="508"/>
      <c r="C30" s="92"/>
      <c r="D30" s="98"/>
      <c r="E30" s="98"/>
      <c r="F30" s="92"/>
      <c r="G30" s="92"/>
      <c r="H30" s="92"/>
      <c r="I30" s="92"/>
      <c r="J30" s="92"/>
    </row>
    <row r="31" spans="1:10" s="207" customFormat="1" ht="12.75" customHeight="1">
      <c r="A31" s="92"/>
      <c r="B31" s="508"/>
      <c r="C31" s="92"/>
      <c r="D31" s="98"/>
      <c r="E31" s="98"/>
      <c r="F31" s="92"/>
      <c r="G31" s="92"/>
      <c r="H31" s="92"/>
      <c r="I31" s="92"/>
      <c r="J31" s="92"/>
    </row>
    <row r="32" spans="1:10" s="207" customFormat="1" ht="30">
      <c r="A32" s="509"/>
      <c r="B32" s="510" t="s">
        <v>150</v>
      </c>
      <c r="C32" s="511" t="s">
        <v>545</v>
      </c>
      <c r="D32" s="511" t="s">
        <v>814</v>
      </c>
      <c r="E32" s="511" t="s">
        <v>15</v>
      </c>
      <c r="F32" s="92"/>
      <c r="G32" s="92"/>
      <c r="H32" s="92"/>
      <c r="I32" s="92"/>
      <c r="J32" s="92"/>
    </row>
    <row r="33" spans="1:10" s="207" customFormat="1" ht="15">
      <c r="A33" s="509"/>
      <c r="B33" s="1476"/>
      <c r="C33" s="1477"/>
      <c r="D33" s="1477"/>
      <c r="E33" s="1477"/>
      <c r="F33" s="92"/>
      <c r="G33" s="92"/>
      <c r="H33" s="92"/>
      <c r="I33" s="92"/>
      <c r="J33" s="92"/>
    </row>
    <row r="34" spans="1:10" s="207" customFormat="1" ht="12.75" customHeight="1">
      <c r="A34" s="509"/>
      <c r="B34" s="512" t="s">
        <v>215</v>
      </c>
      <c r="C34" s="513"/>
      <c r="D34" s="513"/>
      <c r="E34" s="513"/>
      <c r="F34" s="92"/>
      <c r="G34" s="92"/>
      <c r="H34" s="92"/>
      <c r="I34" s="92"/>
      <c r="J34" s="92"/>
    </row>
    <row r="35" spans="1:10" s="207" customFormat="1" ht="12.75" customHeight="1">
      <c r="A35" s="509"/>
      <c r="B35" s="514" t="s">
        <v>535</v>
      </c>
      <c r="C35" s="176">
        <v>300982</v>
      </c>
      <c r="D35" s="176">
        <v>0</v>
      </c>
      <c r="E35" s="176">
        <v>300982</v>
      </c>
      <c r="F35" s="92"/>
      <c r="G35" s="92"/>
      <c r="H35" s="92"/>
      <c r="I35" s="92"/>
      <c r="J35" s="92"/>
    </row>
    <row r="36" spans="1:10" s="207" customFormat="1" ht="12.75" customHeight="1">
      <c r="A36" s="509"/>
      <c r="B36" s="515" t="s">
        <v>76</v>
      </c>
      <c r="C36" s="176">
        <v>215200</v>
      </c>
      <c r="D36" s="176">
        <v>239373492</v>
      </c>
      <c r="E36" s="176">
        <v>239588692</v>
      </c>
      <c r="F36" s="92"/>
      <c r="G36" s="92"/>
      <c r="H36" s="92"/>
      <c r="I36" s="92"/>
      <c r="J36" s="92"/>
    </row>
    <row r="37" spans="1:10" s="207" customFormat="1" ht="12.75" customHeight="1">
      <c r="A37" s="509"/>
      <c r="B37" s="515" t="s">
        <v>77</v>
      </c>
      <c r="C37" s="107">
        <v>0</v>
      </c>
      <c r="D37" s="107">
        <v>0</v>
      </c>
      <c r="E37" s="107">
        <v>0</v>
      </c>
      <c r="F37" s="92"/>
      <c r="G37" s="92"/>
      <c r="H37" s="92"/>
      <c r="I37" s="92"/>
      <c r="J37" s="92"/>
    </row>
    <row r="38" spans="1:10" s="207" customFormat="1" ht="12.75" hidden="1" customHeight="1">
      <c r="A38" s="509"/>
      <c r="B38" s="516" t="s">
        <v>523</v>
      </c>
      <c r="C38" s="176"/>
      <c r="D38" s="176"/>
      <c r="E38" s="176"/>
      <c r="F38" s="92"/>
      <c r="G38" s="92"/>
      <c r="H38" s="92"/>
      <c r="I38" s="92"/>
      <c r="J38" s="92"/>
    </row>
    <row r="39" spans="1:10" s="207" customFormat="1" ht="12.75" hidden="1" customHeight="1">
      <c r="A39" s="509"/>
      <c r="B39" s="517" t="s">
        <v>458</v>
      </c>
      <c r="C39" s="176"/>
      <c r="D39" s="176"/>
      <c r="E39" s="176"/>
      <c r="F39" s="92"/>
      <c r="G39" s="92"/>
      <c r="H39" s="92"/>
      <c r="I39" s="92"/>
      <c r="J39" s="92"/>
    </row>
    <row r="40" spans="1:10" s="207" customFormat="1" ht="12.75" customHeight="1">
      <c r="A40" s="509"/>
      <c r="B40" s="518" t="s">
        <v>542</v>
      </c>
      <c r="C40" s="519">
        <v>516182</v>
      </c>
      <c r="D40" s="519">
        <v>239373492</v>
      </c>
      <c r="E40" s="795">
        <v>239889674</v>
      </c>
      <c r="F40" s="92"/>
      <c r="G40" s="92"/>
      <c r="H40" s="92"/>
      <c r="I40" s="92"/>
      <c r="J40" s="92"/>
    </row>
    <row r="41" spans="1:10" s="207" customFormat="1" ht="12.75" customHeight="1">
      <c r="A41" s="92"/>
      <c r="B41" s="515" t="s">
        <v>76</v>
      </c>
      <c r="C41" s="818">
        <v>0</v>
      </c>
      <c r="D41" s="818">
        <v>0</v>
      </c>
      <c r="E41" s="818">
        <v>0</v>
      </c>
      <c r="F41" s="92"/>
      <c r="G41" s="92"/>
      <c r="H41" s="92"/>
      <c r="I41" s="92"/>
      <c r="J41" s="92"/>
    </row>
    <row r="42" spans="1:10" s="207" customFormat="1" ht="12.75" customHeight="1">
      <c r="A42" s="521"/>
      <c r="B42" s="515" t="s">
        <v>77</v>
      </c>
      <c r="C42" s="818">
        <v>0</v>
      </c>
      <c r="D42" s="818">
        <v>0</v>
      </c>
      <c r="E42" s="818">
        <v>0</v>
      </c>
      <c r="F42" s="522"/>
      <c r="G42" s="92"/>
      <c r="H42" s="523"/>
      <c r="I42" s="522"/>
      <c r="J42" s="523"/>
    </row>
    <row r="43" spans="1:10" s="207" customFormat="1" ht="12.75" hidden="1" customHeight="1">
      <c r="A43" s="92"/>
      <c r="B43" s="515" t="s">
        <v>78</v>
      </c>
      <c r="C43" s="520"/>
      <c r="D43" s="520"/>
      <c r="E43" s="520"/>
      <c r="F43" s="92"/>
      <c r="G43" s="92"/>
      <c r="H43" s="92"/>
      <c r="I43" s="92"/>
      <c r="J43" s="92"/>
    </row>
    <row r="44" spans="1:10" s="207" customFormat="1" ht="12.75" hidden="1" customHeight="1">
      <c r="A44" s="521"/>
      <c r="B44" s="517" t="s">
        <v>458</v>
      </c>
      <c r="C44" s="520"/>
      <c r="D44" s="520"/>
      <c r="E44" s="520"/>
      <c r="F44" s="92"/>
      <c r="G44" s="92"/>
      <c r="H44" s="92"/>
      <c r="I44" s="92"/>
      <c r="J44" s="92"/>
    </row>
    <row r="45" spans="1:10" s="207" customFormat="1" ht="12.75" customHeight="1">
      <c r="A45" s="521"/>
      <c r="B45" s="524" t="s">
        <v>543</v>
      </c>
      <c r="C45" s="525">
        <v>516182</v>
      </c>
      <c r="D45" s="525">
        <v>239373492</v>
      </c>
      <c r="E45" s="525">
        <v>239889674</v>
      </c>
      <c r="F45" s="92"/>
      <c r="G45" s="92"/>
      <c r="H45" s="92"/>
      <c r="I45" s="92"/>
      <c r="J45" s="92"/>
    </row>
    <row r="46" spans="1:10" s="207" customFormat="1" ht="12.75" customHeight="1">
      <c r="A46" s="521"/>
      <c r="B46" s="1478"/>
      <c r="C46" s="588"/>
      <c r="D46" s="588"/>
      <c r="E46" s="588"/>
      <c r="F46" s="92"/>
      <c r="G46" s="92"/>
      <c r="H46" s="92"/>
      <c r="I46" s="92"/>
      <c r="J46" s="92"/>
    </row>
    <row r="47" spans="1:10" s="207" customFormat="1" ht="12.75" customHeight="1">
      <c r="A47" s="509"/>
      <c r="B47" s="500" t="s">
        <v>216</v>
      </c>
      <c r="C47" s="526"/>
      <c r="D47" s="527"/>
      <c r="E47" s="527"/>
      <c r="F47" s="92"/>
      <c r="G47" s="92"/>
      <c r="H47" s="92"/>
      <c r="I47" s="92"/>
      <c r="J47" s="92"/>
    </row>
    <row r="48" spans="1:10" s="207" customFormat="1" ht="12.75" customHeight="1">
      <c r="A48" s="509"/>
      <c r="B48" s="500" t="s">
        <v>535</v>
      </c>
      <c r="C48" s="176">
        <v>0</v>
      </c>
      <c r="D48" s="176">
        <v>0</v>
      </c>
      <c r="E48" s="176">
        <v>0</v>
      </c>
      <c r="F48" s="92"/>
      <c r="G48" s="92"/>
      <c r="H48" s="92"/>
      <c r="I48" s="92"/>
      <c r="J48" s="92"/>
    </row>
    <row r="49" spans="1:10" s="207" customFormat="1" ht="12.75" customHeight="1">
      <c r="A49" s="509"/>
      <c r="B49" s="517" t="s">
        <v>90</v>
      </c>
      <c r="C49" s="107">
        <v>127500</v>
      </c>
      <c r="D49" s="107">
        <v>11968675</v>
      </c>
      <c r="E49" s="107">
        <v>12096175</v>
      </c>
      <c r="F49" s="92"/>
      <c r="G49" s="92"/>
      <c r="H49" s="92"/>
      <c r="I49" s="92"/>
      <c r="J49" s="92"/>
    </row>
    <row r="50" spans="1:10" s="207" customFormat="1" ht="12.75" hidden="1" customHeight="1">
      <c r="A50" s="509"/>
      <c r="B50" s="516" t="s">
        <v>79</v>
      </c>
      <c r="C50" s="176"/>
      <c r="D50" s="176"/>
      <c r="E50" s="176"/>
      <c r="F50" s="92"/>
      <c r="G50" s="92"/>
      <c r="H50" s="92"/>
      <c r="I50" s="92"/>
      <c r="J50" s="92"/>
    </row>
    <row r="51" spans="1:10" s="207" customFormat="1" ht="12.75" hidden="1" customHeight="1">
      <c r="A51" s="509"/>
      <c r="B51" s="516" t="s">
        <v>544</v>
      </c>
      <c r="C51" s="176"/>
      <c r="D51" s="176"/>
      <c r="E51" s="176"/>
      <c r="F51" s="92"/>
      <c r="G51" s="92"/>
      <c r="H51" s="92"/>
      <c r="I51" s="92"/>
      <c r="J51" s="92"/>
    </row>
    <row r="52" spans="1:10" s="207" customFormat="1" ht="12.75" hidden="1" customHeight="1">
      <c r="A52" s="509"/>
      <c r="B52" s="517" t="s">
        <v>458</v>
      </c>
      <c r="C52" s="176"/>
      <c r="D52" s="176"/>
      <c r="E52" s="176"/>
      <c r="F52" s="92"/>
      <c r="G52" s="92"/>
      <c r="H52" s="92"/>
      <c r="I52" s="92"/>
      <c r="J52" s="92"/>
    </row>
    <row r="53" spans="1:10" s="207" customFormat="1" ht="12.75" customHeight="1">
      <c r="A53" s="509"/>
      <c r="B53" s="500" t="s">
        <v>542</v>
      </c>
      <c r="C53" s="519">
        <v>127500</v>
      </c>
      <c r="D53" s="519">
        <v>11968675</v>
      </c>
      <c r="E53" s="519">
        <v>12096175</v>
      </c>
      <c r="F53" s="92"/>
      <c r="G53" s="92"/>
      <c r="H53" s="92"/>
      <c r="I53" s="92"/>
      <c r="J53" s="92"/>
    </row>
    <row r="54" spans="1:10" s="207" customFormat="1" ht="12.75" customHeight="1">
      <c r="A54" s="509"/>
      <c r="B54" s="517" t="s">
        <v>90</v>
      </c>
      <c r="C54" s="176">
        <v>169303</v>
      </c>
      <c r="D54" s="176">
        <v>23937350</v>
      </c>
      <c r="E54" s="176">
        <v>24106653</v>
      </c>
      <c r="F54" s="92"/>
      <c r="G54" s="92"/>
      <c r="H54" s="92"/>
      <c r="I54" s="92"/>
      <c r="J54" s="92"/>
    </row>
    <row r="55" spans="1:10" s="207" customFormat="1" ht="12.75" hidden="1" customHeight="1">
      <c r="A55" s="509"/>
      <c r="B55" s="516" t="s">
        <v>79</v>
      </c>
      <c r="C55" s="519"/>
      <c r="D55" s="519"/>
      <c r="E55" s="176"/>
      <c r="F55" s="92"/>
      <c r="G55" s="92"/>
      <c r="H55" s="92"/>
      <c r="I55" s="92"/>
      <c r="J55" s="92"/>
    </row>
    <row r="56" spans="1:10" s="207" customFormat="1" ht="12.75" hidden="1" customHeight="1">
      <c r="A56" s="509"/>
      <c r="B56" s="516" t="s">
        <v>544</v>
      </c>
      <c r="C56" s="519"/>
      <c r="D56" s="519"/>
      <c r="E56" s="519"/>
      <c r="F56" s="92"/>
      <c r="G56" s="92"/>
      <c r="H56" s="92"/>
      <c r="I56" s="92"/>
      <c r="J56" s="92"/>
    </row>
    <row r="57" spans="1:10" s="207" customFormat="1" ht="12.75" hidden="1" customHeight="1">
      <c r="A57" s="509"/>
      <c r="B57" s="517" t="s">
        <v>458</v>
      </c>
      <c r="C57" s="526"/>
      <c r="D57" s="526"/>
      <c r="E57" s="526"/>
      <c r="F57" s="92"/>
      <c r="G57" s="92"/>
      <c r="H57" s="92"/>
      <c r="I57" s="522"/>
      <c r="J57" s="92"/>
    </row>
    <row r="58" spans="1:10" s="207" customFormat="1" ht="12.75" customHeight="1">
      <c r="A58" s="92"/>
      <c r="B58" s="524" t="s">
        <v>543</v>
      </c>
      <c r="C58" s="528">
        <v>296803</v>
      </c>
      <c r="D58" s="528">
        <v>35906025</v>
      </c>
      <c r="E58" s="528">
        <v>36202828</v>
      </c>
      <c r="F58" s="92"/>
      <c r="G58" s="92"/>
      <c r="H58" s="92"/>
      <c r="I58" s="92"/>
      <c r="J58" s="92"/>
    </row>
    <row r="59" spans="1:10" s="207" customFormat="1" ht="12.75" customHeight="1">
      <c r="A59" s="92"/>
      <c r="B59" s="1489"/>
      <c r="C59" s="1484"/>
      <c r="D59" s="1484"/>
      <c r="E59" s="1492"/>
      <c r="F59" s="92"/>
      <c r="G59" s="92"/>
      <c r="H59" s="92"/>
      <c r="I59" s="92"/>
      <c r="J59" s="92"/>
    </row>
    <row r="60" spans="1:10" s="207" customFormat="1" ht="12.75" customHeight="1">
      <c r="A60" s="509"/>
      <c r="B60" s="1485" t="s">
        <v>1295</v>
      </c>
      <c r="C60" s="1494"/>
      <c r="D60" s="1495"/>
      <c r="E60" s="1486"/>
      <c r="F60" s="92"/>
      <c r="G60" s="92"/>
      <c r="H60" s="92"/>
      <c r="I60" s="92"/>
      <c r="J60" s="92"/>
    </row>
    <row r="61" spans="1:10" s="207" customFormat="1" ht="12.75" customHeight="1">
      <c r="A61" s="509"/>
      <c r="B61" s="1490" t="s">
        <v>535</v>
      </c>
      <c r="C61" s="212">
        <v>300982</v>
      </c>
      <c r="D61" s="212">
        <v>0</v>
      </c>
      <c r="E61" s="592">
        <v>300982</v>
      </c>
      <c r="F61" s="92"/>
      <c r="G61" s="92"/>
      <c r="H61" s="92"/>
      <c r="I61" s="92"/>
      <c r="J61" s="92"/>
    </row>
    <row r="62" spans="1:10" s="207" customFormat="1" ht="12.75" customHeight="1">
      <c r="A62" s="509"/>
      <c r="B62" s="1491" t="s">
        <v>76</v>
      </c>
      <c r="C62" s="212">
        <v>215200</v>
      </c>
      <c r="D62" s="212">
        <v>239373492</v>
      </c>
      <c r="E62" s="592">
        <v>239588692</v>
      </c>
      <c r="F62" s="92"/>
      <c r="G62" s="92"/>
      <c r="H62" s="92"/>
      <c r="I62" s="92"/>
      <c r="J62" s="92"/>
    </row>
    <row r="63" spans="1:10" s="207" customFormat="1" ht="12.75" customHeight="1">
      <c r="A63" s="509"/>
      <c r="B63" s="1491" t="s">
        <v>77</v>
      </c>
      <c r="C63" s="212">
        <v>0</v>
      </c>
      <c r="D63" s="212">
        <v>0</v>
      </c>
      <c r="E63" s="592">
        <v>0</v>
      </c>
      <c r="F63" s="92"/>
      <c r="G63" s="92"/>
      <c r="H63" s="92"/>
      <c r="I63" s="92"/>
      <c r="J63" s="92"/>
    </row>
    <row r="64" spans="1:10" s="207" customFormat="1" ht="12.75" customHeight="1">
      <c r="A64" s="509"/>
      <c r="B64" s="1491" t="s">
        <v>218</v>
      </c>
      <c r="C64" s="107">
        <v>-127500</v>
      </c>
      <c r="D64" s="107">
        <v>-11968675</v>
      </c>
      <c r="E64" s="1493">
        <v>-12096175</v>
      </c>
      <c r="F64" s="92"/>
      <c r="G64" s="92"/>
      <c r="H64" s="92"/>
      <c r="I64" s="92"/>
      <c r="J64" s="92"/>
    </row>
    <row r="65" spans="1:10" s="207" customFormat="1" ht="12.75" hidden="1" customHeight="1">
      <c r="A65" s="509"/>
      <c r="B65" s="1480" t="s">
        <v>544</v>
      </c>
      <c r="C65" s="212"/>
      <c r="D65" s="212"/>
      <c r="E65" s="212"/>
      <c r="F65" s="92"/>
      <c r="G65" s="92"/>
      <c r="H65" s="92"/>
      <c r="I65" s="92"/>
      <c r="J65" s="92"/>
    </row>
    <row r="66" spans="1:10" s="207" customFormat="1" ht="12.75" hidden="1" customHeight="1">
      <c r="A66" s="509"/>
      <c r="B66" s="1481" t="s">
        <v>458</v>
      </c>
      <c r="C66" s="212"/>
      <c r="D66" s="212"/>
      <c r="E66" s="212"/>
      <c r="F66" s="92"/>
      <c r="G66" s="92"/>
      <c r="H66" s="92"/>
      <c r="I66" s="92"/>
      <c r="J66" s="92"/>
    </row>
    <row r="67" spans="1:10" s="207" customFormat="1" ht="12.75" customHeight="1">
      <c r="A67" s="509"/>
      <c r="B67" s="1482" t="s">
        <v>542</v>
      </c>
      <c r="C67" s="588">
        <v>388682</v>
      </c>
      <c r="D67" s="588">
        <v>227404817</v>
      </c>
      <c r="E67" s="588">
        <v>227793499</v>
      </c>
      <c r="F67" s="92"/>
      <c r="G67" s="92"/>
      <c r="H67" s="92"/>
      <c r="I67" s="92"/>
      <c r="J67" s="92"/>
    </row>
    <row r="68" spans="1:10" s="207" customFormat="1" ht="12.75" customHeight="1">
      <c r="A68" s="509"/>
      <c r="B68" s="1479" t="s">
        <v>76</v>
      </c>
      <c r="C68" s="212">
        <v>0</v>
      </c>
      <c r="D68" s="212">
        <v>0</v>
      </c>
      <c r="E68" s="212">
        <v>0</v>
      </c>
      <c r="F68" s="92"/>
      <c r="G68" s="92"/>
      <c r="H68" s="92"/>
      <c r="I68" s="92"/>
      <c r="J68" s="92"/>
    </row>
    <row r="69" spans="1:10" s="207" customFormat="1" ht="12.75" customHeight="1">
      <c r="A69" s="509"/>
      <c r="B69" s="1479" t="s">
        <v>77</v>
      </c>
      <c r="C69" s="212">
        <v>0</v>
      </c>
      <c r="D69" s="212">
        <v>0</v>
      </c>
      <c r="E69" s="212">
        <v>0</v>
      </c>
      <c r="F69" s="92"/>
      <c r="G69" s="92"/>
      <c r="H69" s="92"/>
      <c r="I69" s="92"/>
      <c r="J69" s="92"/>
    </row>
    <row r="70" spans="1:10" s="207" customFormat="1" ht="12.75" hidden="1" customHeight="1">
      <c r="A70" s="509"/>
      <c r="B70" s="1479" t="s">
        <v>217</v>
      </c>
      <c r="C70" s="212"/>
      <c r="D70" s="212"/>
      <c r="E70" s="212"/>
      <c r="F70" s="92"/>
      <c r="G70" s="92"/>
      <c r="H70" s="92"/>
      <c r="I70" s="92"/>
      <c r="J70" s="92"/>
    </row>
    <row r="71" spans="1:10" s="207" customFormat="1" ht="12.75" customHeight="1">
      <c r="A71" s="509"/>
      <c r="B71" s="1483" t="s">
        <v>218</v>
      </c>
      <c r="C71" s="107">
        <v>-169303</v>
      </c>
      <c r="D71" s="107">
        <v>-23937350</v>
      </c>
      <c r="E71" s="107">
        <v>-24106653</v>
      </c>
      <c r="F71" s="92"/>
      <c r="G71" s="92"/>
      <c r="H71" s="92"/>
      <c r="I71" s="92"/>
      <c r="J71" s="92"/>
    </row>
    <row r="72" spans="1:10" s="207" customFormat="1" ht="12.75" hidden="1" customHeight="1">
      <c r="A72" s="509"/>
      <c r="B72" s="1481" t="s">
        <v>458</v>
      </c>
      <c r="C72" s="212"/>
      <c r="D72" s="212"/>
      <c r="E72" s="212"/>
      <c r="F72" s="92"/>
      <c r="G72" s="92"/>
      <c r="H72" s="92"/>
      <c r="I72" s="92"/>
      <c r="J72" s="92"/>
    </row>
    <row r="73" spans="1:10" s="207" customFormat="1" ht="12.75" customHeight="1">
      <c r="A73" s="509"/>
      <c r="B73" s="1487" t="s">
        <v>543</v>
      </c>
      <c r="C73" s="1488">
        <v>219379</v>
      </c>
      <c r="D73" s="1488">
        <v>203467467</v>
      </c>
      <c r="E73" s="1488">
        <v>203686846</v>
      </c>
      <c r="F73" s="92"/>
      <c r="G73" s="92"/>
      <c r="H73" s="92"/>
      <c r="I73" s="92"/>
      <c r="J73" s="92"/>
    </row>
    <row r="74" spans="1:10" s="207" customFormat="1" ht="12.75" customHeight="1">
      <c r="A74" s="509"/>
      <c r="B74" s="529"/>
      <c r="C74" s="530"/>
      <c r="D74" s="531"/>
      <c r="E74" s="531"/>
      <c r="F74" s="92"/>
      <c r="G74" s="92"/>
      <c r="H74" s="92"/>
      <c r="I74" s="92"/>
      <c r="J74" s="92"/>
    </row>
    <row r="75" spans="1:10" ht="15" hidden="1">
      <c r="B75" s="479"/>
      <c r="C75" s="479"/>
    </row>
    <row r="76" spans="1:10" ht="15" hidden="1">
      <c r="B76" s="479"/>
      <c r="C76" s="479"/>
    </row>
    <row r="77" spans="1:10" ht="15" hidden="1">
      <c r="B77" s="532" t="s">
        <v>179</v>
      </c>
      <c r="C77" s="479"/>
    </row>
    <row r="78" spans="1:10" hidden="1"/>
    <row r="79" spans="1:10" ht="30" hidden="1" customHeight="1" thickBot="1">
      <c r="B79" s="533" t="s">
        <v>150</v>
      </c>
      <c r="C79" s="534" t="s">
        <v>156</v>
      </c>
      <c r="D79" s="535" t="s">
        <v>132</v>
      </c>
      <c r="E79" s="535" t="s">
        <v>155</v>
      </c>
    </row>
    <row r="80" spans="1:10" hidden="1">
      <c r="B80" s="536"/>
      <c r="C80" s="537"/>
      <c r="D80" s="538"/>
      <c r="E80" s="538"/>
    </row>
    <row r="81" spans="2:5" ht="15" hidden="1">
      <c r="B81" s="539" t="s">
        <v>129</v>
      </c>
      <c r="C81" s="540"/>
      <c r="D81" s="541"/>
      <c r="E81" s="541"/>
    </row>
    <row r="82" spans="2:5" ht="15" hidden="1">
      <c r="B82" s="539" t="s">
        <v>38</v>
      </c>
      <c r="C82" s="540"/>
      <c r="D82" s="541"/>
      <c r="E82" s="541"/>
    </row>
    <row r="83" spans="2:5" hidden="1">
      <c r="B83" s="542" t="s">
        <v>122</v>
      </c>
      <c r="C83" s="540"/>
      <c r="D83" s="541"/>
      <c r="E83" s="541"/>
    </row>
    <row r="84" spans="2:5" hidden="1">
      <c r="B84" s="542" t="s">
        <v>78</v>
      </c>
      <c r="C84" s="540"/>
      <c r="D84" s="541"/>
      <c r="E84" s="541"/>
    </row>
    <row r="85" spans="2:5" hidden="1">
      <c r="B85" s="542" t="s">
        <v>86</v>
      </c>
      <c r="C85" s="540"/>
      <c r="D85" s="541"/>
      <c r="E85" s="541"/>
    </row>
    <row r="86" spans="2:5" hidden="1">
      <c r="B86" s="542" t="s">
        <v>87</v>
      </c>
      <c r="C86" s="540"/>
      <c r="D86" s="541"/>
      <c r="E86" s="541"/>
    </row>
    <row r="87" spans="2:5" hidden="1">
      <c r="B87" s="542" t="s">
        <v>88</v>
      </c>
      <c r="C87" s="540"/>
      <c r="D87" s="541"/>
      <c r="E87" s="541"/>
    </row>
    <row r="88" spans="2:5" hidden="1">
      <c r="B88" s="542" t="s">
        <v>84</v>
      </c>
      <c r="C88" s="540"/>
      <c r="D88" s="541"/>
      <c r="E88" s="541"/>
    </row>
    <row r="89" spans="2:5" hidden="1">
      <c r="B89" s="542" t="s">
        <v>89</v>
      </c>
      <c r="C89" s="540"/>
      <c r="D89" s="541"/>
      <c r="E89" s="541"/>
    </row>
    <row r="90" spans="2:5" hidden="1">
      <c r="B90" s="542" t="s">
        <v>177</v>
      </c>
      <c r="C90" s="540"/>
      <c r="D90" s="541"/>
      <c r="E90" s="541"/>
    </row>
    <row r="91" spans="2:5" hidden="1">
      <c r="B91" s="542" t="s">
        <v>123</v>
      </c>
      <c r="C91" s="540"/>
      <c r="D91" s="541"/>
      <c r="E91" s="541"/>
    </row>
    <row r="92" spans="2:5" hidden="1">
      <c r="B92" s="542"/>
      <c r="C92" s="540"/>
      <c r="D92" s="541"/>
      <c r="E92" s="541"/>
    </row>
    <row r="93" spans="2:5" ht="30" hidden="1">
      <c r="B93" s="543" t="s">
        <v>157</v>
      </c>
      <c r="C93" s="540"/>
      <c r="D93" s="541"/>
      <c r="E93" s="541"/>
    </row>
    <row r="94" spans="2:5" ht="12.75" hidden="1" customHeight="1">
      <c r="B94" s="544" t="s">
        <v>122</v>
      </c>
      <c r="C94" s="540"/>
      <c r="D94" s="541"/>
      <c r="E94" s="541"/>
    </row>
    <row r="95" spans="2:5" ht="12.75" hidden="1" customHeight="1">
      <c r="B95" s="545" t="s">
        <v>90</v>
      </c>
      <c r="C95" s="540"/>
      <c r="D95" s="541"/>
      <c r="E95" s="541"/>
    </row>
    <row r="96" spans="2:5" ht="12.75" hidden="1" customHeight="1">
      <c r="B96" s="545" t="s">
        <v>79</v>
      </c>
      <c r="C96" s="540"/>
      <c r="D96" s="541"/>
      <c r="E96" s="541"/>
    </row>
    <row r="97" spans="2:5" ht="12.75" hidden="1" customHeight="1">
      <c r="B97" s="545" t="s">
        <v>80</v>
      </c>
      <c r="C97" s="540"/>
      <c r="D97" s="541"/>
      <c r="E97" s="541"/>
    </row>
    <row r="98" spans="2:5" ht="12.75" hidden="1" customHeight="1">
      <c r="B98" s="545" t="s">
        <v>81</v>
      </c>
      <c r="C98" s="540"/>
      <c r="D98" s="541"/>
      <c r="E98" s="541"/>
    </row>
    <row r="99" spans="2:5" ht="12.75" hidden="1" customHeight="1">
      <c r="B99" s="545" t="s">
        <v>82</v>
      </c>
      <c r="C99" s="540"/>
      <c r="D99" s="541"/>
      <c r="E99" s="541"/>
    </row>
    <row r="100" spans="2:5" ht="25.5" hidden="1" customHeight="1">
      <c r="B100" s="545" t="s">
        <v>83</v>
      </c>
      <c r="C100" s="540"/>
      <c r="D100" s="541"/>
      <c r="E100" s="541"/>
    </row>
    <row r="101" spans="2:5" ht="12.75" hidden="1" customHeight="1">
      <c r="B101" s="545" t="s">
        <v>91</v>
      </c>
      <c r="C101" s="540"/>
      <c r="D101" s="541"/>
      <c r="E101" s="541"/>
    </row>
    <row r="102" spans="2:5" ht="12.75" hidden="1" customHeight="1">
      <c r="B102" s="545" t="s">
        <v>123</v>
      </c>
      <c r="C102" s="540"/>
      <c r="D102" s="541"/>
      <c r="E102" s="541"/>
    </row>
    <row r="103" spans="2:5" hidden="1">
      <c r="B103" s="542"/>
      <c r="C103" s="540"/>
      <c r="D103" s="541"/>
      <c r="E103" s="541"/>
    </row>
    <row r="104" spans="2:5" ht="15" hidden="1">
      <c r="B104" s="546" t="s">
        <v>151</v>
      </c>
      <c r="C104" s="540"/>
      <c r="D104" s="541"/>
      <c r="E104" s="541"/>
    </row>
    <row r="105" spans="2:5" hidden="1">
      <c r="B105" s="547" t="s">
        <v>152</v>
      </c>
      <c r="C105" s="540"/>
      <c r="D105" s="541"/>
      <c r="E105" s="541"/>
    </row>
    <row r="106" spans="2:5" ht="14.25" hidden="1" thickBot="1">
      <c r="B106" s="548" t="s">
        <v>153</v>
      </c>
      <c r="C106" s="549"/>
      <c r="D106" s="550"/>
      <c r="E106" s="550"/>
    </row>
    <row r="107" spans="2:5" hidden="1"/>
    <row r="108" spans="2:5" ht="15" hidden="1">
      <c r="B108" s="98" t="s">
        <v>187</v>
      </c>
    </row>
    <row r="109" spans="2:5" ht="30.75" hidden="1" thickBot="1">
      <c r="B109" s="533" t="s">
        <v>150</v>
      </c>
      <c r="C109" s="534" t="s">
        <v>156</v>
      </c>
      <c r="D109" s="535" t="s">
        <v>132</v>
      </c>
      <c r="E109" s="535" t="s">
        <v>155</v>
      </c>
    </row>
    <row r="110" spans="2:5" hidden="1">
      <c r="B110" s="536"/>
      <c r="C110" s="537"/>
      <c r="D110" s="538"/>
      <c r="E110" s="538"/>
    </row>
    <row r="111" spans="2:5" ht="15" hidden="1">
      <c r="B111" s="539" t="s">
        <v>129</v>
      </c>
      <c r="C111" s="540"/>
      <c r="D111" s="541"/>
      <c r="E111" s="541"/>
    </row>
    <row r="112" spans="2:5" ht="15" hidden="1">
      <c r="B112" s="539" t="s">
        <v>38</v>
      </c>
      <c r="C112" s="540"/>
      <c r="D112" s="541"/>
      <c r="E112" s="541"/>
    </row>
    <row r="113" spans="2:5" hidden="1">
      <c r="B113" s="542" t="s">
        <v>202</v>
      </c>
      <c r="C113" s="551">
        <v>0</v>
      </c>
      <c r="D113" s="552">
        <v>0</v>
      </c>
      <c r="E113" s="553">
        <v>21058</v>
      </c>
    </row>
    <row r="114" spans="2:5" hidden="1">
      <c r="B114" s="542" t="s">
        <v>78</v>
      </c>
      <c r="C114" s="551">
        <v>0</v>
      </c>
      <c r="D114" s="552">
        <v>0</v>
      </c>
      <c r="E114" s="553">
        <v>46</v>
      </c>
    </row>
    <row r="115" spans="2:5" hidden="1">
      <c r="B115" s="542" t="s">
        <v>76</v>
      </c>
      <c r="C115" s="551">
        <v>0</v>
      </c>
      <c r="D115" s="552">
        <v>0</v>
      </c>
      <c r="E115" s="553">
        <v>1259</v>
      </c>
    </row>
    <row r="116" spans="2:5" hidden="1">
      <c r="B116" s="542" t="s">
        <v>87</v>
      </c>
      <c r="C116" s="540"/>
      <c r="D116" s="541"/>
      <c r="E116" s="541"/>
    </row>
    <row r="117" spans="2:5" hidden="1">
      <c r="B117" s="542" t="s">
        <v>88</v>
      </c>
      <c r="C117" s="540"/>
      <c r="D117" s="541"/>
      <c r="E117" s="541"/>
    </row>
    <row r="118" spans="2:5" hidden="1">
      <c r="B118" s="542" t="s">
        <v>84</v>
      </c>
      <c r="C118" s="540"/>
      <c r="D118" s="541"/>
      <c r="E118" s="541"/>
    </row>
    <row r="119" spans="2:5" hidden="1">
      <c r="B119" s="542" t="s">
        <v>89</v>
      </c>
      <c r="C119" s="540"/>
      <c r="D119" s="541"/>
      <c r="E119" s="541"/>
    </row>
    <row r="120" spans="2:5" hidden="1">
      <c r="B120" s="542" t="s">
        <v>177</v>
      </c>
      <c r="C120" s="540"/>
      <c r="D120" s="541"/>
      <c r="E120" s="541"/>
    </row>
    <row r="121" spans="2:5" hidden="1">
      <c r="B121" s="542" t="s">
        <v>201</v>
      </c>
      <c r="C121" s="554">
        <f>SUM(C113:C116)-C117</f>
        <v>0</v>
      </c>
      <c r="D121" s="552">
        <f>SUM(D113:D116)-D117</f>
        <v>0</v>
      </c>
      <c r="E121" s="553">
        <f>SUM(E113:E116)-E117</f>
        <v>22363</v>
      </c>
    </row>
    <row r="122" spans="2:5" hidden="1">
      <c r="B122" s="542"/>
      <c r="C122" s="540"/>
      <c r="D122" s="541"/>
      <c r="E122" s="541"/>
    </row>
    <row r="123" spans="2:5" ht="30" hidden="1">
      <c r="B123" s="543" t="s">
        <v>205</v>
      </c>
      <c r="C123" s="540"/>
      <c r="D123" s="541"/>
      <c r="E123" s="541"/>
    </row>
    <row r="124" spans="2:5" ht="12.75" hidden="1" customHeight="1">
      <c r="B124" s="544" t="s">
        <v>202</v>
      </c>
      <c r="C124" s="555">
        <v>0</v>
      </c>
      <c r="D124" s="553">
        <v>0</v>
      </c>
      <c r="E124" s="553">
        <v>16887</v>
      </c>
    </row>
    <row r="125" spans="2:5" ht="12.75" hidden="1" customHeight="1">
      <c r="B125" s="545" t="s">
        <v>90</v>
      </c>
      <c r="C125" s="540"/>
      <c r="D125" s="541"/>
      <c r="E125" s="553">
        <v>3149</v>
      </c>
    </row>
    <row r="126" spans="2:5" ht="12.75" hidden="1" customHeight="1">
      <c r="B126" s="545" t="s">
        <v>79</v>
      </c>
      <c r="C126" s="540"/>
      <c r="D126" s="541"/>
      <c r="E126" s="553">
        <v>0</v>
      </c>
    </row>
    <row r="127" spans="2:5" ht="12.75" hidden="1" customHeight="1">
      <c r="B127" s="545" t="s">
        <v>80</v>
      </c>
      <c r="C127" s="540"/>
      <c r="D127" s="541"/>
      <c r="E127" s="553">
        <v>46</v>
      </c>
    </row>
    <row r="128" spans="2:5" ht="12.75" hidden="1" customHeight="1">
      <c r="B128" s="545" t="s">
        <v>81</v>
      </c>
      <c r="C128" s="540"/>
      <c r="D128" s="541"/>
      <c r="E128" s="541"/>
    </row>
    <row r="129" spans="2:5" ht="12.75" hidden="1" customHeight="1">
      <c r="B129" s="545" t="s">
        <v>82</v>
      </c>
      <c r="C129" s="540"/>
      <c r="D129" s="541"/>
      <c r="E129" s="541"/>
    </row>
    <row r="130" spans="2:5" ht="25.5" hidden="1" customHeight="1">
      <c r="B130" s="545" t="s">
        <v>83</v>
      </c>
      <c r="C130" s="540"/>
      <c r="D130" s="541"/>
      <c r="E130" s="541"/>
    </row>
    <row r="131" spans="2:5" ht="12.75" hidden="1" customHeight="1">
      <c r="B131" s="545" t="s">
        <v>91</v>
      </c>
      <c r="C131" s="540"/>
      <c r="D131" s="541"/>
      <c r="E131" s="541"/>
    </row>
    <row r="132" spans="2:5" ht="12.75" hidden="1" customHeight="1">
      <c r="B132" s="545" t="s">
        <v>201</v>
      </c>
      <c r="C132" s="540"/>
      <c r="D132" s="541"/>
      <c r="E132" s="556">
        <f>SUM(E124:E131)</f>
        <v>20082</v>
      </c>
    </row>
    <row r="133" spans="2:5" hidden="1">
      <c r="B133" s="542"/>
      <c r="C133" s="540"/>
      <c r="D133" s="541"/>
      <c r="E133" s="541"/>
    </row>
    <row r="134" spans="2:5" ht="15" hidden="1">
      <c r="B134" s="546" t="s">
        <v>151</v>
      </c>
      <c r="C134" s="540"/>
      <c r="D134" s="541"/>
      <c r="E134" s="541"/>
    </row>
    <row r="135" spans="2:5" hidden="1">
      <c r="B135" s="547" t="s">
        <v>203</v>
      </c>
      <c r="C135" s="540"/>
      <c r="D135" s="541"/>
      <c r="E135" s="541">
        <f>E121-E132</f>
        <v>2281</v>
      </c>
    </row>
    <row r="136" spans="2:5" ht="14.25" hidden="1" thickBot="1">
      <c r="B136" s="548" t="s">
        <v>204</v>
      </c>
      <c r="C136" s="557">
        <f>C113-C124</f>
        <v>0</v>
      </c>
      <c r="D136" s="558">
        <f>D113-D124</f>
        <v>0</v>
      </c>
      <c r="E136" s="558">
        <f>E113-E124</f>
        <v>4171</v>
      </c>
    </row>
    <row r="137" spans="2:5" hidden="1"/>
    <row r="138" spans="2:5" ht="15" hidden="1">
      <c r="B138" s="98" t="s">
        <v>186</v>
      </c>
    </row>
    <row r="139" spans="2:5" ht="30.75" hidden="1" thickBot="1">
      <c r="B139" s="533" t="s">
        <v>150</v>
      </c>
      <c r="C139" s="534" t="s">
        <v>156</v>
      </c>
      <c r="D139" s="535" t="s">
        <v>132</v>
      </c>
      <c r="E139" s="535" t="s">
        <v>155</v>
      </c>
    </row>
    <row r="140" spans="2:5" hidden="1">
      <c r="B140" s="536"/>
      <c r="C140" s="537"/>
      <c r="D140" s="538"/>
      <c r="E140" s="538"/>
    </row>
    <row r="141" spans="2:5" ht="15" hidden="1">
      <c r="B141" s="539" t="s">
        <v>129</v>
      </c>
      <c r="C141" s="540"/>
      <c r="D141" s="541"/>
      <c r="E141" s="541"/>
    </row>
    <row r="142" spans="2:5" ht="15" hidden="1">
      <c r="B142" s="539" t="s">
        <v>38</v>
      </c>
      <c r="C142" s="540"/>
      <c r="D142" s="541"/>
      <c r="E142" s="541"/>
    </row>
    <row r="143" spans="2:5" hidden="1">
      <c r="B143" s="542" t="s">
        <v>202</v>
      </c>
      <c r="C143" s="555">
        <v>0</v>
      </c>
      <c r="D143" s="553">
        <v>0</v>
      </c>
      <c r="E143" s="553">
        <v>0</v>
      </c>
    </row>
    <row r="144" spans="2:5" hidden="1">
      <c r="B144" s="542" t="s">
        <v>78</v>
      </c>
      <c r="C144" s="540"/>
      <c r="D144" s="541"/>
      <c r="E144" s="553"/>
    </row>
    <row r="145" spans="2:5" hidden="1">
      <c r="B145" s="542" t="s">
        <v>76</v>
      </c>
      <c r="C145" s="540"/>
      <c r="D145" s="541"/>
      <c r="E145" s="541"/>
    </row>
    <row r="146" spans="2:5" hidden="1">
      <c r="B146" s="542" t="s">
        <v>87</v>
      </c>
      <c r="C146" s="540"/>
      <c r="D146" s="541"/>
      <c r="E146" s="541"/>
    </row>
    <row r="147" spans="2:5" hidden="1">
      <c r="B147" s="542" t="s">
        <v>88</v>
      </c>
      <c r="C147" s="540"/>
      <c r="D147" s="541"/>
      <c r="E147" s="541"/>
    </row>
    <row r="148" spans="2:5" hidden="1">
      <c r="B148" s="542" t="s">
        <v>84</v>
      </c>
      <c r="C148" s="540"/>
      <c r="D148" s="541"/>
      <c r="E148" s="541"/>
    </row>
    <row r="149" spans="2:5" hidden="1">
      <c r="B149" s="542" t="s">
        <v>89</v>
      </c>
      <c r="C149" s="540"/>
      <c r="D149" s="541"/>
      <c r="E149" s="541"/>
    </row>
    <row r="150" spans="2:5" hidden="1">
      <c r="B150" s="542" t="s">
        <v>177</v>
      </c>
      <c r="C150" s="540"/>
      <c r="D150" s="541"/>
      <c r="E150" s="541"/>
    </row>
    <row r="151" spans="2:5" hidden="1">
      <c r="B151" s="542" t="s">
        <v>201</v>
      </c>
      <c r="C151" s="540"/>
      <c r="D151" s="556">
        <f>SUM(D143:D150)</f>
        <v>0</v>
      </c>
      <c r="E151" s="556">
        <f>SUM(E143:E150)</f>
        <v>0</v>
      </c>
    </row>
    <row r="152" spans="2:5" hidden="1">
      <c r="B152" s="542"/>
      <c r="C152" s="540"/>
      <c r="D152" s="541"/>
      <c r="E152" s="541"/>
    </row>
    <row r="153" spans="2:5" ht="30" hidden="1">
      <c r="B153" s="543" t="s">
        <v>157</v>
      </c>
      <c r="C153" s="540"/>
      <c r="D153" s="541"/>
      <c r="E153" s="541"/>
    </row>
    <row r="154" spans="2:5" ht="12.75" hidden="1" customHeight="1">
      <c r="B154" s="544" t="s">
        <v>111</v>
      </c>
      <c r="C154" s="555">
        <v>0</v>
      </c>
      <c r="D154" s="553">
        <v>0</v>
      </c>
      <c r="E154" s="553">
        <v>0</v>
      </c>
    </row>
    <row r="155" spans="2:5" ht="12.75" hidden="1" customHeight="1">
      <c r="B155" s="545" t="s">
        <v>90</v>
      </c>
      <c r="C155" s="540"/>
      <c r="D155" s="541"/>
      <c r="E155" s="553">
        <v>0</v>
      </c>
    </row>
    <row r="156" spans="2:5" ht="12.75" hidden="1" customHeight="1">
      <c r="B156" s="545" t="s">
        <v>79</v>
      </c>
      <c r="C156" s="540"/>
      <c r="D156" s="541"/>
      <c r="E156" s="541"/>
    </row>
    <row r="157" spans="2:5" ht="12.75" hidden="1" customHeight="1">
      <c r="B157" s="545" t="s">
        <v>80</v>
      </c>
      <c r="C157" s="540"/>
      <c r="D157" s="541"/>
      <c r="E157" s="541"/>
    </row>
    <row r="158" spans="2:5" ht="12.75" hidden="1" customHeight="1">
      <c r="B158" s="545" t="s">
        <v>81</v>
      </c>
      <c r="C158" s="540"/>
      <c r="D158" s="541"/>
      <c r="E158" s="541"/>
    </row>
    <row r="159" spans="2:5" ht="12.75" hidden="1" customHeight="1">
      <c r="B159" s="545" t="s">
        <v>82</v>
      </c>
      <c r="C159" s="540"/>
      <c r="D159" s="541"/>
      <c r="E159" s="541"/>
    </row>
    <row r="160" spans="2:5" ht="25.5" hidden="1" customHeight="1">
      <c r="B160" s="545" t="s">
        <v>83</v>
      </c>
      <c r="C160" s="540"/>
      <c r="D160" s="541"/>
      <c r="E160" s="541"/>
    </row>
    <row r="161" spans="2:5" ht="12.75" hidden="1" customHeight="1">
      <c r="B161" s="545" t="s">
        <v>91</v>
      </c>
      <c r="C161" s="540"/>
      <c r="D161" s="541"/>
      <c r="E161" s="541"/>
    </row>
    <row r="162" spans="2:5" ht="12.75" hidden="1" customHeight="1">
      <c r="B162" s="545" t="s">
        <v>201</v>
      </c>
      <c r="C162" s="540"/>
      <c r="D162" s="556">
        <f>SUM(D154:D161)</f>
        <v>0</v>
      </c>
      <c r="E162" s="556">
        <f>SUM(E154:E161)</f>
        <v>0</v>
      </c>
    </row>
    <row r="163" spans="2:5" hidden="1">
      <c r="B163" s="542"/>
      <c r="C163" s="540"/>
      <c r="D163" s="541"/>
      <c r="E163" s="541"/>
    </row>
    <row r="164" spans="2:5" ht="15" hidden="1">
      <c r="B164" s="546" t="s">
        <v>151</v>
      </c>
      <c r="C164" s="540"/>
      <c r="D164" s="541"/>
      <c r="E164" s="541"/>
    </row>
    <row r="165" spans="2:5" hidden="1">
      <c r="B165" s="547" t="s">
        <v>153</v>
      </c>
      <c r="C165" s="540"/>
      <c r="D165" s="552">
        <f>D151-D162</f>
        <v>0</v>
      </c>
      <c r="E165" s="552">
        <f>E151-E162</f>
        <v>0</v>
      </c>
    </row>
    <row r="166" spans="2:5" ht="14.25" hidden="1" thickBot="1">
      <c r="B166" s="548" t="s">
        <v>154</v>
      </c>
      <c r="C166" s="559">
        <f>C143-C154</f>
        <v>0</v>
      </c>
      <c r="D166" s="558">
        <f>D143-D154</f>
        <v>0</v>
      </c>
      <c r="E166" s="558">
        <f>E143-E154</f>
        <v>0</v>
      </c>
    </row>
    <row r="167" spans="2:5" hidden="1"/>
    <row r="168" spans="2:5" hidden="1"/>
    <row r="169" spans="2:5" hidden="1"/>
    <row r="170" spans="2:5" hidden="1"/>
    <row r="171" spans="2:5" ht="15">
      <c r="D171" s="560"/>
      <c r="E171" s="469"/>
    </row>
    <row r="172" spans="2:5">
      <c r="E172" s="561"/>
    </row>
    <row r="175" spans="2:5" ht="15" hidden="1">
      <c r="B175" s="98" t="s">
        <v>165</v>
      </c>
      <c r="C175" s="92" t="s">
        <v>11</v>
      </c>
    </row>
    <row r="176" spans="2:5" ht="27" hidden="1" customHeight="1">
      <c r="B176" s="2010" t="s">
        <v>180</v>
      </c>
      <c r="C176" s="2010"/>
      <c r="D176" s="2010"/>
      <c r="E176" s="2010"/>
    </row>
    <row r="177" spans="2:5" ht="15" hidden="1">
      <c r="B177" s="98"/>
    </row>
    <row r="178" spans="2:5" ht="261" hidden="1" customHeight="1">
      <c r="B178" s="2011" t="s">
        <v>610</v>
      </c>
      <c r="C178" s="2011"/>
      <c r="D178" s="2011"/>
      <c r="E178" s="2011"/>
    </row>
    <row r="179" spans="2:5" hidden="1"/>
    <row r="180" spans="2:5" ht="15" hidden="1">
      <c r="B180" s="562" t="s">
        <v>611</v>
      </c>
      <c r="C180" s="563"/>
      <c r="D180" s="563"/>
      <c r="E180" s="563"/>
    </row>
    <row r="181" spans="2:5" hidden="1">
      <c r="B181" s="563"/>
      <c r="C181" s="563"/>
      <c r="D181" s="563"/>
      <c r="E181" s="563"/>
    </row>
    <row r="182" spans="2:5" ht="29.25" hidden="1" customHeight="1">
      <c r="B182" s="564" t="s">
        <v>92</v>
      </c>
      <c r="C182" s="2015" t="s">
        <v>168</v>
      </c>
      <c r="D182" s="2015"/>
      <c r="E182" s="2015"/>
    </row>
    <row r="183" spans="2:5" ht="14.25" hidden="1" customHeight="1">
      <c r="B183" s="565" t="s">
        <v>16</v>
      </c>
      <c r="C183" s="2012" t="s">
        <v>167</v>
      </c>
      <c r="D183" s="2013"/>
      <c r="E183" s="2013"/>
    </row>
    <row r="184" spans="2:5" ht="54.75" hidden="1" customHeight="1">
      <c r="B184" s="565" t="s">
        <v>16</v>
      </c>
      <c r="C184" s="2014" t="s">
        <v>178</v>
      </c>
      <c r="D184" s="2013"/>
      <c r="E184" s="2013"/>
    </row>
    <row r="185" spans="2:5" ht="83.25" hidden="1" customHeight="1">
      <c r="B185" s="565" t="s">
        <v>133</v>
      </c>
      <c r="C185" s="2016" t="s">
        <v>612</v>
      </c>
      <c r="D185" s="2016"/>
      <c r="E185" s="2016"/>
    </row>
    <row r="186" spans="2:5" ht="27" hidden="1" customHeight="1">
      <c r="B186" s="565" t="s">
        <v>93</v>
      </c>
      <c r="C186" s="2012" t="s">
        <v>181</v>
      </c>
      <c r="D186" s="2013"/>
      <c r="E186" s="2013"/>
    </row>
    <row r="187" spans="2:5" ht="27" hidden="1" customHeight="1">
      <c r="B187" s="565" t="s">
        <v>169</v>
      </c>
      <c r="C187" s="2012" t="s">
        <v>170</v>
      </c>
      <c r="D187" s="2013"/>
      <c r="E187" s="2013"/>
    </row>
    <row r="188" spans="2:5" ht="25.5" hidden="1" customHeight="1">
      <c r="B188" s="565" t="s">
        <v>85</v>
      </c>
      <c r="C188" s="2012" t="s">
        <v>171</v>
      </c>
      <c r="D188" s="2013"/>
      <c r="E188" s="2013"/>
    </row>
    <row r="189" spans="2:5" ht="15" hidden="1" customHeight="1">
      <c r="B189" s="565" t="s">
        <v>94</v>
      </c>
      <c r="C189" s="2012" t="s">
        <v>182</v>
      </c>
      <c r="D189" s="2013"/>
      <c r="E189" s="2013"/>
    </row>
    <row r="190" spans="2:5" ht="69" hidden="1" customHeight="1">
      <c r="B190" s="565" t="s">
        <v>95</v>
      </c>
      <c r="C190" s="2014" t="s">
        <v>183</v>
      </c>
      <c r="D190" s="2013"/>
      <c r="E190" s="2013"/>
    </row>
    <row r="191" spans="2:5" ht="15" hidden="1">
      <c r="B191" s="565" t="s">
        <v>96</v>
      </c>
      <c r="C191" s="2012" t="s">
        <v>97</v>
      </c>
      <c r="D191" s="2013"/>
      <c r="E191" s="2013"/>
    </row>
    <row r="192" spans="2:5" ht="15" hidden="1">
      <c r="B192" s="565"/>
      <c r="C192" s="2012" t="s">
        <v>98</v>
      </c>
      <c r="D192" s="2013"/>
      <c r="E192" s="2013"/>
    </row>
    <row r="193" spans="2:5" ht="15" hidden="1">
      <c r="B193" s="565"/>
      <c r="C193" s="2012" t="s">
        <v>99</v>
      </c>
      <c r="D193" s="2013"/>
      <c r="E193" s="2013"/>
    </row>
    <row r="194" spans="2:5" ht="15" hidden="1">
      <c r="B194" s="565"/>
      <c r="C194" s="2012" t="s">
        <v>100</v>
      </c>
      <c r="D194" s="2013"/>
      <c r="E194" s="2013"/>
    </row>
    <row r="195" spans="2:5" ht="27.75" hidden="1" customHeight="1">
      <c r="B195" s="565"/>
      <c r="C195" s="2012" t="s">
        <v>172</v>
      </c>
      <c r="D195" s="2013"/>
      <c r="E195" s="2013"/>
    </row>
    <row r="196" spans="2:5" ht="27" hidden="1" customHeight="1">
      <c r="B196" s="565"/>
      <c r="C196" s="2012" t="s">
        <v>101</v>
      </c>
      <c r="D196" s="2013"/>
      <c r="E196" s="2013"/>
    </row>
    <row r="197" spans="2:5" ht="14.25" hidden="1" thickBot="1">
      <c r="B197" s="566"/>
      <c r="C197" s="567"/>
      <c r="D197" s="567"/>
      <c r="E197" s="567"/>
    </row>
    <row r="198" spans="2:5" hidden="1">
      <c r="B198" s="563"/>
      <c r="C198" s="563"/>
      <c r="D198" s="563"/>
      <c r="E198" s="563"/>
    </row>
    <row r="199" spans="2:5" hidden="1"/>
    <row r="200" spans="2:5" hidden="1"/>
    <row r="201" spans="2:5" hidden="1"/>
    <row r="202" spans="2:5" hidden="1"/>
    <row r="203" spans="2:5" hidden="1"/>
    <row r="204" spans="2:5" hidden="1"/>
    <row r="205" spans="2:5" hidden="1"/>
    <row r="206" spans="2:5" hidden="1"/>
    <row r="207" spans="2:5" hidden="1"/>
    <row r="208" spans="2:5" hidden="1"/>
    <row r="209" hidden="1"/>
    <row r="210" hidden="1"/>
    <row r="211" hidden="1"/>
  </sheetData>
  <mergeCells count="23">
    <mergeCell ref="C195:E195"/>
    <mergeCell ref="C196:E196"/>
    <mergeCell ref="C191:E191"/>
    <mergeCell ref="C192:E192"/>
    <mergeCell ref="C193:E193"/>
    <mergeCell ref="C194:E194"/>
    <mergeCell ref="B22:B23"/>
    <mergeCell ref="B7:B8"/>
    <mergeCell ref="B13:C14"/>
    <mergeCell ref="C7:E7"/>
    <mergeCell ref="D13:E13"/>
    <mergeCell ref="C22:E22"/>
    <mergeCell ref="B176:E176"/>
    <mergeCell ref="B178:E178"/>
    <mergeCell ref="C188:E188"/>
    <mergeCell ref="C189:E189"/>
    <mergeCell ref="C190:E190"/>
    <mergeCell ref="C187:E187"/>
    <mergeCell ref="C182:E182"/>
    <mergeCell ref="C186:E186"/>
    <mergeCell ref="C183:E183"/>
    <mergeCell ref="C184:E184"/>
    <mergeCell ref="C185:E185"/>
  </mergeCells>
  <pageMargins left="0.55118110236220474" right="0.47244094488188981" top="0.98425196850393704" bottom="0.55118110236220474" header="0.51181102362204722" footer="0.51181102362204722"/>
  <pageSetup scale="90" orientation="portrait" r:id="rId1"/>
  <headerFooter alignWithMargins="0"/>
  <rowBreaks count="2" manualBreakCount="2">
    <brk id="92" max="16383" man="1"/>
    <brk id="17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27</vt:i4>
      </vt:variant>
    </vt:vector>
  </HeadingPairs>
  <TitlesOfParts>
    <vt:vector size="57" baseType="lpstr">
      <vt:lpstr>BS_R</vt:lpstr>
      <vt:lpstr>PL_R</vt:lpstr>
      <vt:lpstr>SOCE</vt:lpstr>
      <vt:lpstr>CFS</vt:lpstr>
      <vt:lpstr>1-2 Accounting Policies</vt:lpstr>
      <vt:lpstr>3</vt:lpstr>
      <vt:lpstr>9 BS - FA </vt:lpstr>
      <vt:lpstr>3. EDC</vt:lpstr>
      <vt:lpstr>4</vt:lpstr>
      <vt:lpstr>5</vt:lpstr>
      <vt:lpstr>6-8</vt:lpstr>
      <vt:lpstr>9</vt:lpstr>
      <vt:lpstr>10-11</vt:lpstr>
      <vt:lpstr>12</vt:lpstr>
      <vt:lpstr>13</vt:lpstr>
      <vt:lpstr>14-15</vt:lpstr>
      <vt:lpstr>16</vt:lpstr>
      <vt:lpstr>17-19</vt:lpstr>
      <vt:lpstr>20-21</vt:lpstr>
      <vt:lpstr>22-25</vt:lpstr>
      <vt:lpstr>26</vt:lpstr>
      <vt:lpstr>27. EPS </vt:lpstr>
      <vt:lpstr>28. RPT</vt:lpstr>
      <vt:lpstr>29. Com &amp; Cont Liab</vt:lpstr>
      <vt:lpstr>30. Gratuity</vt:lpstr>
      <vt:lpstr>31-32 1st INDAS Recon</vt:lpstr>
      <vt:lpstr>33. Cap Mgnt</vt:lpstr>
      <vt:lpstr>34. Basis, Fair Value</vt:lpstr>
      <vt:lpstr>35. Delays &amp; Defaults</vt:lpstr>
      <vt:lpstr>36-37. Others</vt:lpstr>
      <vt:lpstr>'10-11'!Print_Area</vt:lpstr>
      <vt:lpstr>'12'!Print_Area</vt:lpstr>
      <vt:lpstr>'1-2 Accounting Policies'!Print_Area</vt:lpstr>
      <vt:lpstr>'13'!Print_Area</vt:lpstr>
      <vt:lpstr>'14-15'!Print_Area</vt:lpstr>
      <vt:lpstr>'16'!Print_Area</vt:lpstr>
      <vt:lpstr>'17-19'!Print_Area</vt:lpstr>
      <vt:lpstr>'20-21'!Print_Area</vt:lpstr>
      <vt:lpstr>'22-25'!Print_Area</vt:lpstr>
      <vt:lpstr>'26'!Print_Area</vt:lpstr>
      <vt:lpstr>'27. EPS '!Print_Area</vt:lpstr>
      <vt:lpstr>'3'!Print_Area</vt:lpstr>
      <vt:lpstr>'3. EDC'!Print_Area</vt:lpstr>
      <vt:lpstr>'30. Gratuity'!Print_Area</vt:lpstr>
      <vt:lpstr>'31-32 1st INDAS Recon'!Print_Area</vt:lpstr>
      <vt:lpstr>'34. Basis, Fair Value'!Print_Area</vt:lpstr>
      <vt:lpstr>'35. Delays &amp; Defaults'!Print_Area</vt:lpstr>
      <vt:lpstr>'36-37. Others'!Print_Area</vt:lpstr>
      <vt:lpstr>'4'!Print_Area</vt:lpstr>
      <vt:lpstr>'5'!Print_Area</vt:lpstr>
      <vt:lpstr>'6-8'!Print_Area</vt:lpstr>
      <vt:lpstr>'9'!Print_Area</vt:lpstr>
      <vt:lpstr>'9 BS - FA '!Print_Area</vt:lpstr>
      <vt:lpstr>BS_R!Print_Area</vt:lpstr>
      <vt:lpstr>CFS!Print_Area</vt:lpstr>
      <vt:lpstr>PL_R!Print_Area</vt:lpstr>
      <vt:lpstr>SOCE!Print_Area</vt:lpstr>
    </vt:vector>
  </TitlesOfParts>
  <Company>Deloitte Touche Tohmatsu Services,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Debabrata Ojha (Open)</dc:creator>
  <cp:lastModifiedBy>Administrator</cp:lastModifiedBy>
  <cp:lastPrinted>2017-09-07T11:41:40Z</cp:lastPrinted>
  <dcterms:created xsi:type="dcterms:W3CDTF">2015-08-11T05:09:45Z</dcterms:created>
  <dcterms:modified xsi:type="dcterms:W3CDTF">2020-07-15T08:58:43Z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Ind AS Consolidataion Q3 FY'17.xlsx</vt:lpwstr>
  </property>
</Properties>
</file>